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IQAC NAAC\RTI declaration\"/>
    </mc:Choice>
  </mc:AlternateContent>
  <xr:revisionPtr revIDLastSave="0" documentId="8_{FDED56B8-F4AA-4F98-AF62-4F6B129635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8" i="2" l="1"/>
  <c r="V48" i="2"/>
  <c r="U48" i="2"/>
  <c r="R48" i="2"/>
  <c r="P48" i="2"/>
  <c r="O48" i="2"/>
  <c r="N48" i="2"/>
  <c r="M48" i="2"/>
  <c r="I48" i="2"/>
  <c r="H48" i="2"/>
  <c r="Z46" i="2"/>
  <c r="Y46" i="2"/>
  <c r="L46" i="2"/>
  <c r="K46" i="2"/>
  <c r="Q46" i="2" s="1"/>
  <c r="J46" i="2"/>
  <c r="Z45" i="2"/>
  <c r="Z48" i="2" s="1"/>
  <c r="Y45" i="2"/>
  <c r="T45" i="2"/>
  <c r="X45" i="2" s="1"/>
  <c r="K45" i="2"/>
  <c r="J45" i="2"/>
  <c r="T44" i="2"/>
  <c r="X44" i="2" s="1"/>
  <c r="L44" i="2"/>
  <c r="K44" i="2"/>
  <c r="J44" i="2"/>
  <c r="Q44" i="2" s="1"/>
  <c r="AA44" i="2" s="1"/>
  <c r="T43" i="2"/>
  <c r="X43" i="2" s="1"/>
  <c r="L43" i="2"/>
  <c r="Q43" i="2" s="1"/>
  <c r="AA43" i="2" s="1"/>
  <c r="K43" i="2"/>
  <c r="J43" i="2"/>
  <c r="L42" i="2"/>
  <c r="K42" i="2"/>
  <c r="Q42" i="2" s="1"/>
  <c r="J42" i="2"/>
  <c r="T41" i="2"/>
  <c r="X41" i="2" s="1"/>
  <c r="L41" i="2"/>
  <c r="K41" i="2"/>
  <c r="J41" i="2"/>
  <c r="T40" i="2"/>
  <c r="X40" i="2" s="1"/>
  <c r="L40" i="2"/>
  <c r="K40" i="2"/>
  <c r="K48" i="2" s="1"/>
  <c r="J40" i="2"/>
  <c r="D39" i="2"/>
  <c r="E39" i="2" s="1"/>
  <c r="G39" i="2" s="1"/>
  <c r="H39" i="2" s="1"/>
  <c r="I39" i="2" s="1"/>
  <c r="K39" i="2" s="1"/>
  <c r="L39" i="2" s="1"/>
  <c r="M39" i="2" s="1"/>
  <c r="N39" i="2" s="1"/>
  <c r="O39" i="2" s="1"/>
  <c r="P39" i="2" s="1"/>
  <c r="Q39" i="2" s="1"/>
  <c r="R39" i="2" s="1"/>
  <c r="S39" i="2" s="1"/>
  <c r="T39" i="2" s="1"/>
  <c r="U39" i="2" s="1"/>
  <c r="V39" i="2" s="1"/>
  <c r="W39" i="2" s="1"/>
  <c r="X39" i="2" s="1"/>
  <c r="Z39" i="2" s="1"/>
  <c r="AA39" i="2" s="1"/>
  <c r="C39" i="2"/>
  <c r="W14" i="2"/>
  <c r="W49" i="2" s="1"/>
  <c r="D53" i="2" s="1"/>
  <c r="V14" i="2"/>
  <c r="V49" i="2" s="1"/>
  <c r="D57" i="2" s="1"/>
  <c r="U14" i="2"/>
  <c r="U49" i="2" s="1"/>
  <c r="D56" i="2" s="1"/>
  <c r="R14" i="2"/>
  <c r="P14" i="2"/>
  <c r="P49" i="2" s="1"/>
  <c r="N14" i="2"/>
  <c r="N49" i="2" s="1"/>
  <c r="M14" i="2"/>
  <c r="M49" i="2" s="1"/>
  <c r="I14" i="2"/>
  <c r="I49" i="2" s="1"/>
  <c r="H14" i="2"/>
  <c r="H49" i="2" s="1"/>
  <c r="Z13" i="2"/>
  <c r="S13" i="2"/>
  <c r="T13" i="2" s="1"/>
  <c r="X13" i="2" s="1"/>
  <c r="L13" i="2"/>
  <c r="K13" i="2"/>
  <c r="J13" i="2"/>
  <c r="Z12" i="2"/>
  <c r="Y12" i="2"/>
  <c r="X12" i="2"/>
  <c r="T12" i="2"/>
  <c r="L12" i="2"/>
  <c r="K12" i="2"/>
  <c r="J12" i="2"/>
  <c r="Z11" i="2"/>
  <c r="X11" i="2"/>
  <c r="T11" i="2"/>
  <c r="L11" i="2"/>
  <c r="K11" i="2"/>
  <c r="J11" i="2"/>
  <c r="Y10" i="2"/>
  <c r="L10" i="2"/>
  <c r="K10" i="2"/>
  <c r="J10" i="2"/>
  <c r="Y9" i="2"/>
  <c r="X9" i="2"/>
  <c r="T9" i="2"/>
  <c r="L9" i="2"/>
  <c r="K9" i="2"/>
  <c r="J9" i="2"/>
  <c r="O9" i="2" s="1"/>
  <c r="Z9" i="2" s="1"/>
  <c r="T8" i="2"/>
  <c r="X8" i="2" s="1"/>
  <c r="L8" i="2"/>
  <c r="K8" i="2"/>
  <c r="Q8" i="2" s="1"/>
  <c r="J8" i="2"/>
  <c r="T7" i="2"/>
  <c r="X7" i="2" s="1"/>
  <c r="L7" i="2"/>
  <c r="K7" i="2"/>
  <c r="J7" i="2"/>
  <c r="X6" i="2"/>
  <c r="T6" i="2"/>
  <c r="L6" i="2"/>
  <c r="K6" i="2"/>
  <c r="Q6" i="2" s="1"/>
  <c r="AA6" i="2" s="1"/>
  <c r="J6" i="2"/>
  <c r="T5" i="2"/>
  <c r="L5" i="2"/>
  <c r="K5" i="2"/>
  <c r="J5" i="2"/>
  <c r="H4" i="2"/>
  <c r="I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Z4" i="2" s="1"/>
  <c r="AA4" i="2" s="1"/>
  <c r="C4" i="2"/>
  <c r="D4" i="2" s="1"/>
  <c r="E4" i="2" s="1"/>
  <c r="G4" i="2" s="1"/>
  <c r="L14" i="2" l="1"/>
  <c r="Q7" i="2"/>
  <c r="AA7" i="2" s="1"/>
  <c r="Q11" i="2"/>
  <c r="AA11" i="2" s="1"/>
  <c r="Q13" i="2"/>
  <c r="AA13" i="2" s="1"/>
  <c r="J48" i="2"/>
  <c r="Q45" i="2"/>
  <c r="AA45" i="2" s="1"/>
  <c r="S46" i="2"/>
  <c r="T46" i="2" s="1"/>
  <c r="Q41" i="2"/>
  <c r="AA41" i="2" s="1"/>
  <c r="Q5" i="2"/>
  <c r="Y14" i="2"/>
  <c r="Q12" i="2"/>
  <c r="AA12" i="2" s="1"/>
  <c r="R49" i="2"/>
  <c r="D54" i="2" s="1"/>
  <c r="L48" i="2"/>
  <c r="Y48" i="2"/>
  <c r="AA8" i="2"/>
  <c r="K14" i="2"/>
  <c r="K49" i="2" s="1"/>
  <c r="S48" i="2"/>
  <c r="S10" i="2"/>
  <c r="O10" i="2"/>
  <c r="Q9" i="2"/>
  <c r="AA9" i="2" s="1"/>
  <c r="Q40" i="2"/>
  <c r="X5" i="2"/>
  <c r="J14" i="2"/>
  <c r="J49" i="2" s="1"/>
  <c r="X46" i="2" l="1"/>
  <c r="T48" i="2"/>
  <c r="L49" i="2"/>
  <c r="T10" i="2"/>
  <c r="S14" i="2"/>
  <c r="S49" i="2" s="1"/>
  <c r="D55" i="2" s="1"/>
  <c r="AA40" i="2"/>
  <c r="Q48" i="2"/>
  <c r="AA5" i="2"/>
  <c r="Z10" i="2"/>
  <c r="Z14" i="2" s="1"/>
  <c r="Z49" i="2" s="1"/>
  <c r="D58" i="2" s="1"/>
  <c r="O14" i="2"/>
  <c r="O49" i="2" s="1"/>
  <c r="Q10" i="2"/>
  <c r="X48" i="2" l="1"/>
  <c r="AA46" i="2"/>
  <c r="AA48" i="2" s="1"/>
  <c r="D59" i="2"/>
  <c r="Q14" i="2"/>
  <c r="Q49" i="2" s="1"/>
  <c r="X10" i="2"/>
  <c r="X14" i="2" s="1"/>
  <c r="X49" i="2" s="1"/>
  <c r="T14" i="2"/>
  <c r="T49" i="2" s="1"/>
  <c r="AA10" i="2" l="1"/>
  <c r="AA14" i="2" s="1"/>
  <c r="AA49" i="2" s="1"/>
  <c r="D52" i="2"/>
  <c r="D60" i="2" s="1"/>
  <c r="AF49" i="2"/>
</calcChain>
</file>

<file path=xl/sharedStrings.xml><?xml version="1.0" encoding="utf-8"?>
<sst xmlns="http://schemas.openxmlformats.org/spreadsheetml/2006/main" count="143" uniqueCount="82">
  <si>
    <r>
      <t>STATEMENTSHOWING THE SALARY FOR THE MONTH OF</t>
    </r>
    <r>
      <rPr>
        <b/>
        <u/>
        <sz val="12"/>
        <rFont val="Arial"/>
        <family val="2"/>
      </rPr>
      <t xml:space="preserve"> AUGUST , 2023 PAID IN SEPTEMBER , 2023.</t>
    </r>
  </si>
  <si>
    <t>Sr. No.</t>
  </si>
  <si>
    <t xml:space="preserve">Name of the Employee </t>
  </si>
  <si>
    <t>Designation</t>
  </si>
  <si>
    <t>Pay Details</t>
  </si>
  <si>
    <t>EMPLR CON NPS (14%)</t>
  </si>
  <si>
    <t>Net Salary                        (14-22-23)</t>
  </si>
  <si>
    <t>Pay Scale</t>
  </si>
  <si>
    <t>Date of  Appointment</t>
  </si>
  <si>
    <t>Date of Increment</t>
  </si>
  <si>
    <t xml:space="preserve">Pay in                  Pay Band </t>
  </si>
  <si>
    <t>Grade Pay /  A.G.P.</t>
  </si>
  <si>
    <t>Total</t>
  </si>
  <si>
    <t>D. A.   42%</t>
  </si>
  <si>
    <t>H. R. A.                   27/ 30%</t>
  </si>
  <si>
    <t>C. L. A.      (if Appli.)</t>
  </si>
  <si>
    <t>T. A.    12.06.2023 to 30.06.2023 Medical Leave</t>
  </si>
  <si>
    <t>ARRE.</t>
  </si>
  <si>
    <t>Gross Total (Col 6 to 12) -13</t>
  </si>
  <si>
    <t>G.P.F  monthly Subscription</t>
  </si>
  <si>
    <t xml:space="preserve">DCPS subscription </t>
  </si>
  <si>
    <t>Total GPF/DCPS Deduction (16+17+18)</t>
  </si>
  <si>
    <t>MCE &amp;  GES EMPLOYEE  CO-OP CREIDT SOCIETY,(Non-Teaching Staff)</t>
  </si>
  <si>
    <t>Income Tax</t>
  </si>
  <si>
    <t>Prof. Tax</t>
  </si>
  <si>
    <t>Total Govt. Deduction (19to 21)</t>
  </si>
  <si>
    <t xml:space="preserve">DA ARREARS     10 % DECUCTION  </t>
  </si>
  <si>
    <t>Dr..N.M.Suryawanshi</t>
  </si>
  <si>
    <t>Professor  In-charge Principal</t>
  </si>
  <si>
    <t>131400-217100</t>
  </si>
  <si>
    <t xml:space="preserve"> 07/09/06        </t>
  </si>
  <si>
    <t>July,2022</t>
  </si>
  <si>
    <t>Shri. S. P. Buwa</t>
  </si>
  <si>
    <t>Associate Professor</t>
  </si>
  <si>
    <t>07/08/95.</t>
  </si>
  <si>
    <t xml:space="preserve">Dr.(Smt). A. A. Torane </t>
  </si>
  <si>
    <t xml:space="preserve"> 07/08/ 00</t>
  </si>
  <si>
    <t>Dr. P. D. Sawant</t>
  </si>
  <si>
    <t xml:space="preserve">  29/09/01</t>
  </si>
  <si>
    <t>Shri. P. M. Dhengle</t>
  </si>
  <si>
    <t>Assistant  Professor</t>
  </si>
  <si>
    <t>79800-211500</t>
  </si>
  <si>
    <t>01/09/08</t>
  </si>
  <si>
    <t>Dr. P. D. Pandagale</t>
  </si>
  <si>
    <t>Shri. D. B. Jambhule</t>
  </si>
  <si>
    <t>08/07/09</t>
  </si>
  <si>
    <t>Dr.. S. A. Yadav</t>
  </si>
  <si>
    <t>57600-182400</t>
  </si>
  <si>
    <t>Shri S. S. Kajabe</t>
  </si>
  <si>
    <t>A) TOTAL</t>
  </si>
  <si>
    <t xml:space="preserve">T. A.    </t>
  </si>
  <si>
    <t>Smt. S.A.Adivarekar</t>
  </si>
  <si>
    <t>O. S.         S-14</t>
  </si>
  <si>
    <t>38600-122800</t>
  </si>
  <si>
    <t>01/04/89  01/08/14</t>
  </si>
  <si>
    <t>Shri. S.C. Nikumbh</t>
  </si>
  <si>
    <t>Sr. Clerk                    S-8</t>
  </si>
  <si>
    <t>25500-81100</t>
  </si>
  <si>
    <t>01/02/200013/7/2021</t>
  </si>
  <si>
    <t>Shri.N.N. Pingale</t>
  </si>
  <si>
    <t>Jr. Clerk</t>
  </si>
  <si>
    <t>Shri.A.R.Vanjiwale</t>
  </si>
  <si>
    <t>Lib.Attendent</t>
  </si>
  <si>
    <t>5200-20200</t>
  </si>
  <si>
    <t>01/02/93</t>
  </si>
  <si>
    <t>Shri.L.S.Bhandalkar</t>
  </si>
  <si>
    <t>01/10/90</t>
  </si>
  <si>
    <t>Shri. Suraj G. Gaikwad</t>
  </si>
  <si>
    <t>Peon</t>
  </si>
  <si>
    <t>15000-47600</t>
  </si>
  <si>
    <t>14/02/2015   02/11/2022</t>
  </si>
  <si>
    <t>Shri. N.S. Toche</t>
  </si>
  <si>
    <t>B) TOTAL</t>
  </si>
  <si>
    <t>GRAND TOTAL  (A+B)</t>
  </si>
  <si>
    <t>Net Gross Amt.-</t>
  </si>
  <si>
    <t>Less Prof.Tax Amt.-</t>
  </si>
  <si>
    <t>Less GPF Amt-</t>
  </si>
  <si>
    <t>Less DCPS Amt-</t>
  </si>
  <si>
    <t>Credit Society</t>
  </si>
  <si>
    <t>DCPS DA Arrears</t>
  </si>
  <si>
    <t>Total Dedu</t>
  </si>
  <si>
    <t xml:space="preserve">Net Salary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</si>
</sst>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b/>
      <sz val="6"/>
      <name val="Arial"/>
      <family val="2"/>
    </font>
    <font>
      <b/>
      <sz val="11"/>
      <color indexed="8"/>
      <name val="Arial"/>
      <family val="2"/>
    </font>
    <font>
      <b/>
      <sz val="12"/>
      <color theme="5" tint="-0.249977111117893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9" xfId="0" applyFont="1" applyBorder="1" applyAlignment="1">
      <alignment vertical="top" wrapText="1"/>
    </xf>
    <xf numFmtId="0" fontId="10" fillId="2" borderId="19" xfId="0" applyFont="1" applyFill="1" applyBorder="1" applyAlignment="1">
      <alignment vertical="top" wrapText="1"/>
    </xf>
    <xf numFmtId="0" fontId="11" fillId="0" borderId="0" xfId="0" applyFont="1" applyAlignment="1">
      <alignment horizontal="center" vertical="center" wrapText="1"/>
    </xf>
    <xf numFmtId="0" fontId="10" fillId="0" borderId="20" xfId="0" applyFont="1" applyBorder="1" applyAlignment="1">
      <alignment horizontal="center" vertical="top" wrapText="1"/>
    </xf>
    <xf numFmtId="0" fontId="10" fillId="0" borderId="21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14" fontId="2" fillId="0" borderId="5" xfId="0" quotePrefix="1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" fontId="13" fillId="2" borderId="5" xfId="0" applyNumberFormat="1" applyFont="1" applyFill="1" applyBorder="1" applyAlignment="1">
      <alignment horizontal="center" vertical="center"/>
    </xf>
    <xf numFmtId="1" fontId="14" fillId="2" borderId="5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2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vertical="center" wrapText="1"/>
    </xf>
    <xf numFmtId="14" fontId="2" fillId="0" borderId="5" xfId="0" quotePrefix="1" applyNumberFormat="1" applyFont="1" applyBorder="1" applyAlignment="1">
      <alignment horizontal="center" vertical="center"/>
    </xf>
    <xf numFmtId="1" fontId="13" fillId="3" borderId="5" xfId="0" applyNumberFormat="1" applyFont="1" applyFill="1" applyBorder="1" applyAlignment="1">
      <alignment horizontal="center" vertical="center"/>
    </xf>
    <xf numFmtId="14" fontId="3" fillId="0" borderId="5" xfId="0" quotePrefix="1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13" fillId="2" borderId="5" xfId="0" applyFont="1" applyFill="1" applyBorder="1" applyAlignment="1">
      <alignment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14" fontId="3" fillId="2" borderId="5" xfId="0" quotePrefix="1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vertical="center" wrapText="1"/>
    </xf>
    <xf numFmtId="0" fontId="14" fillId="0" borderId="23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14" fontId="1" fillId="2" borderId="0" xfId="0" quotePrefix="1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0" fillId="2" borderId="15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5" fontId="2" fillId="2" borderId="5" xfId="0" quotePrefix="1" applyNumberFormat="1" applyFont="1" applyFill="1" applyBorder="1" applyAlignment="1">
      <alignment horizontal="center" vertical="center" wrapText="1"/>
    </xf>
    <xf numFmtId="0" fontId="13" fillId="2" borderId="5" xfId="0" quotePrefix="1" applyFont="1" applyFill="1" applyBorder="1" applyAlignment="1">
      <alignment horizontal="center" vertical="center"/>
    </xf>
    <xf numFmtId="15" fontId="2" fillId="0" borderId="5" xfId="0" applyNumberFormat="1" applyFont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5" fontId="2" fillId="0" borderId="5" xfId="0" quotePrefix="1" applyNumberFormat="1" applyFont="1" applyBorder="1" applyAlignment="1">
      <alignment horizontal="center" vertical="center"/>
    </xf>
    <xf numFmtId="15" fontId="2" fillId="0" borderId="5" xfId="0" quotePrefix="1" applyNumberFormat="1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1" fontId="17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4" fillId="2" borderId="30" xfId="0" applyFont="1" applyFill="1" applyBorder="1" applyAlignment="1">
      <alignment horizontal="center" vertical="center"/>
    </xf>
    <xf numFmtId="1" fontId="18" fillId="2" borderId="30" xfId="0" applyNumberFormat="1" applyFont="1" applyFill="1" applyBorder="1" applyAlignment="1">
      <alignment horizontal="center" vertical="center"/>
    </xf>
    <xf numFmtId="1" fontId="17" fillId="2" borderId="30" xfId="0" applyNumberFormat="1" applyFont="1" applyFill="1" applyBorder="1" applyAlignment="1">
      <alignment horizontal="center" vertical="center"/>
    </xf>
    <xf numFmtId="1" fontId="19" fillId="0" borderId="0" xfId="0" applyNumberFormat="1" applyFont="1" applyAlignment="1">
      <alignment vertical="center" wrapText="1"/>
    </xf>
    <xf numFmtId="1" fontId="14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5" xfId="0" applyFont="1" applyBorder="1" applyAlignment="1">
      <alignment vertical="center" wrapText="1"/>
    </xf>
    <xf numFmtId="1" fontId="20" fillId="0" borderId="5" xfId="0" applyNumberFormat="1" applyFont="1" applyBorder="1" applyAlignment="1">
      <alignment vertical="center" wrapText="1"/>
    </xf>
    <xf numFmtId="1" fontId="21" fillId="0" borderId="0" xfId="0" applyNumberFormat="1" applyFont="1" applyAlignment="1">
      <alignment vertical="center" wrapText="1"/>
    </xf>
    <xf numFmtId="1" fontId="21" fillId="2" borderId="0" xfId="0" applyNumberFormat="1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0" fontId="10" fillId="0" borderId="16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5D736-7531-4C45-8941-DBDA2A9EA52A}">
  <dimension ref="B1:AF60"/>
  <sheetViews>
    <sheetView tabSelected="1" workbookViewId="0">
      <selection activeCell="J6" sqref="J6"/>
    </sheetView>
  </sheetViews>
  <sheetFormatPr defaultRowHeight="12.75" x14ac:dyDescent="0.25"/>
  <cols>
    <col min="1" max="1" width="2" style="3" customWidth="1"/>
    <col min="2" max="2" width="4.5703125" style="3" bestFit="1" customWidth="1"/>
    <col min="3" max="3" width="20.42578125" style="3" bestFit="1" customWidth="1"/>
    <col min="4" max="4" width="9.42578125" style="3" bestFit="1" customWidth="1"/>
    <col min="5" max="5" width="7.5703125" style="3" bestFit="1" customWidth="1"/>
    <col min="6" max="6" width="10.140625" style="3" bestFit="1" customWidth="1"/>
    <col min="7" max="7" width="8.85546875" style="3" bestFit="1" customWidth="1"/>
    <col min="8" max="8" width="8" style="40" bestFit="1" customWidth="1"/>
    <col min="9" max="9" width="3" style="3" bestFit="1" customWidth="1"/>
    <col min="10" max="10" width="8" style="3" bestFit="1" customWidth="1"/>
    <col min="11" max="12" width="7" style="3" bestFit="1" customWidth="1"/>
    <col min="13" max="13" width="6" style="3" bestFit="1" customWidth="1"/>
    <col min="14" max="14" width="7" style="3" bestFit="1" customWidth="1"/>
    <col min="15" max="15" width="6.85546875" style="3" bestFit="1" customWidth="1"/>
    <col min="16" max="16" width="4.5703125" style="3" bestFit="1" customWidth="1"/>
    <col min="17" max="17" width="10.28515625" style="3" bestFit="1" customWidth="1"/>
    <col min="18" max="18" width="7.5703125" style="3" bestFit="1" customWidth="1"/>
    <col min="19" max="19" width="6.140625" style="3" bestFit="1" customWidth="1"/>
    <col min="20" max="20" width="7" style="3" bestFit="1" customWidth="1"/>
    <col min="21" max="21" width="7.5703125" style="3" bestFit="1" customWidth="1"/>
    <col min="22" max="22" width="7" style="3" bestFit="1" customWidth="1"/>
    <col min="23" max="23" width="5.7109375" style="3" bestFit="1" customWidth="1"/>
    <col min="24" max="24" width="7" style="3" bestFit="1" customWidth="1"/>
    <col min="25" max="25" width="4.5703125" style="3" bestFit="1" customWidth="1"/>
    <col min="26" max="26" width="13.5703125" style="3" bestFit="1" customWidth="1"/>
    <col min="27" max="27" width="19.140625" style="3" bestFit="1" customWidth="1"/>
    <col min="28" max="28" width="5.28515625" style="3" customWidth="1"/>
    <col min="29" max="29" width="2.42578125" style="3" customWidth="1"/>
    <col min="30" max="31" width="9.140625" style="3"/>
    <col min="32" max="32" width="8" style="3" bestFit="1" customWidth="1"/>
    <col min="33" max="256" width="9.140625" style="3"/>
    <col min="257" max="257" width="2" style="3" customWidth="1"/>
    <col min="258" max="258" width="3.28515625" style="3" customWidth="1"/>
    <col min="259" max="259" width="19.5703125" style="3" customWidth="1"/>
    <col min="260" max="260" width="9.5703125" style="3" customWidth="1"/>
    <col min="261" max="282" width="0" style="3" hidden="1" customWidth="1"/>
    <col min="283" max="283" width="9.28515625" style="3" customWidth="1"/>
    <col min="284" max="284" width="5.28515625" style="3" customWidth="1"/>
    <col min="285" max="285" width="2.42578125" style="3" customWidth="1"/>
    <col min="286" max="512" width="9.140625" style="3"/>
    <col min="513" max="513" width="2" style="3" customWidth="1"/>
    <col min="514" max="514" width="3.28515625" style="3" customWidth="1"/>
    <col min="515" max="515" width="19.5703125" style="3" customWidth="1"/>
    <col min="516" max="516" width="9.5703125" style="3" customWidth="1"/>
    <col min="517" max="538" width="0" style="3" hidden="1" customWidth="1"/>
    <col min="539" max="539" width="9.28515625" style="3" customWidth="1"/>
    <col min="540" max="540" width="5.28515625" style="3" customWidth="1"/>
    <col min="541" max="541" width="2.42578125" style="3" customWidth="1"/>
    <col min="542" max="768" width="9.140625" style="3"/>
    <col min="769" max="769" width="2" style="3" customWidth="1"/>
    <col min="770" max="770" width="3.28515625" style="3" customWidth="1"/>
    <col min="771" max="771" width="19.5703125" style="3" customWidth="1"/>
    <col min="772" max="772" width="9.5703125" style="3" customWidth="1"/>
    <col min="773" max="794" width="0" style="3" hidden="1" customWidth="1"/>
    <col min="795" max="795" width="9.28515625" style="3" customWidth="1"/>
    <col min="796" max="796" width="5.28515625" style="3" customWidth="1"/>
    <col min="797" max="797" width="2.42578125" style="3" customWidth="1"/>
    <col min="798" max="1024" width="9.140625" style="3"/>
    <col min="1025" max="1025" width="2" style="3" customWidth="1"/>
    <col min="1026" max="1026" width="3.28515625" style="3" customWidth="1"/>
    <col min="1027" max="1027" width="19.5703125" style="3" customWidth="1"/>
    <col min="1028" max="1028" width="9.5703125" style="3" customWidth="1"/>
    <col min="1029" max="1050" width="0" style="3" hidden="1" customWidth="1"/>
    <col min="1051" max="1051" width="9.28515625" style="3" customWidth="1"/>
    <col min="1052" max="1052" width="5.28515625" style="3" customWidth="1"/>
    <col min="1053" max="1053" width="2.42578125" style="3" customWidth="1"/>
    <col min="1054" max="1280" width="9.140625" style="3"/>
    <col min="1281" max="1281" width="2" style="3" customWidth="1"/>
    <col min="1282" max="1282" width="3.28515625" style="3" customWidth="1"/>
    <col min="1283" max="1283" width="19.5703125" style="3" customWidth="1"/>
    <col min="1284" max="1284" width="9.5703125" style="3" customWidth="1"/>
    <col min="1285" max="1306" width="0" style="3" hidden="1" customWidth="1"/>
    <col min="1307" max="1307" width="9.28515625" style="3" customWidth="1"/>
    <col min="1308" max="1308" width="5.28515625" style="3" customWidth="1"/>
    <col min="1309" max="1309" width="2.42578125" style="3" customWidth="1"/>
    <col min="1310" max="1536" width="9.140625" style="3"/>
    <col min="1537" max="1537" width="2" style="3" customWidth="1"/>
    <col min="1538" max="1538" width="3.28515625" style="3" customWidth="1"/>
    <col min="1539" max="1539" width="19.5703125" style="3" customWidth="1"/>
    <col min="1540" max="1540" width="9.5703125" style="3" customWidth="1"/>
    <col min="1541" max="1562" width="0" style="3" hidden="1" customWidth="1"/>
    <col min="1563" max="1563" width="9.28515625" style="3" customWidth="1"/>
    <col min="1564" max="1564" width="5.28515625" style="3" customWidth="1"/>
    <col min="1565" max="1565" width="2.42578125" style="3" customWidth="1"/>
    <col min="1566" max="1792" width="9.140625" style="3"/>
    <col min="1793" max="1793" width="2" style="3" customWidth="1"/>
    <col min="1794" max="1794" width="3.28515625" style="3" customWidth="1"/>
    <col min="1795" max="1795" width="19.5703125" style="3" customWidth="1"/>
    <col min="1796" max="1796" width="9.5703125" style="3" customWidth="1"/>
    <col min="1797" max="1818" width="0" style="3" hidden="1" customWidth="1"/>
    <col min="1819" max="1819" width="9.28515625" style="3" customWidth="1"/>
    <col min="1820" max="1820" width="5.28515625" style="3" customWidth="1"/>
    <col min="1821" max="1821" width="2.42578125" style="3" customWidth="1"/>
    <col min="1822" max="2048" width="9.140625" style="3"/>
    <col min="2049" max="2049" width="2" style="3" customWidth="1"/>
    <col min="2050" max="2050" width="3.28515625" style="3" customWidth="1"/>
    <col min="2051" max="2051" width="19.5703125" style="3" customWidth="1"/>
    <col min="2052" max="2052" width="9.5703125" style="3" customWidth="1"/>
    <col min="2053" max="2074" width="0" style="3" hidden="1" customWidth="1"/>
    <col min="2075" max="2075" width="9.28515625" style="3" customWidth="1"/>
    <col min="2076" max="2076" width="5.28515625" style="3" customWidth="1"/>
    <col min="2077" max="2077" width="2.42578125" style="3" customWidth="1"/>
    <col min="2078" max="2304" width="9.140625" style="3"/>
    <col min="2305" max="2305" width="2" style="3" customWidth="1"/>
    <col min="2306" max="2306" width="3.28515625" style="3" customWidth="1"/>
    <col min="2307" max="2307" width="19.5703125" style="3" customWidth="1"/>
    <col min="2308" max="2308" width="9.5703125" style="3" customWidth="1"/>
    <col min="2309" max="2330" width="0" style="3" hidden="1" customWidth="1"/>
    <col min="2331" max="2331" width="9.28515625" style="3" customWidth="1"/>
    <col min="2332" max="2332" width="5.28515625" style="3" customWidth="1"/>
    <col min="2333" max="2333" width="2.42578125" style="3" customWidth="1"/>
    <col min="2334" max="2560" width="9.140625" style="3"/>
    <col min="2561" max="2561" width="2" style="3" customWidth="1"/>
    <col min="2562" max="2562" width="3.28515625" style="3" customWidth="1"/>
    <col min="2563" max="2563" width="19.5703125" style="3" customWidth="1"/>
    <col min="2564" max="2564" width="9.5703125" style="3" customWidth="1"/>
    <col min="2565" max="2586" width="0" style="3" hidden="1" customWidth="1"/>
    <col min="2587" max="2587" width="9.28515625" style="3" customWidth="1"/>
    <col min="2588" max="2588" width="5.28515625" style="3" customWidth="1"/>
    <col min="2589" max="2589" width="2.42578125" style="3" customWidth="1"/>
    <col min="2590" max="2816" width="9.140625" style="3"/>
    <col min="2817" max="2817" width="2" style="3" customWidth="1"/>
    <col min="2818" max="2818" width="3.28515625" style="3" customWidth="1"/>
    <col min="2819" max="2819" width="19.5703125" style="3" customWidth="1"/>
    <col min="2820" max="2820" width="9.5703125" style="3" customWidth="1"/>
    <col min="2821" max="2842" width="0" style="3" hidden="1" customWidth="1"/>
    <col min="2843" max="2843" width="9.28515625" style="3" customWidth="1"/>
    <col min="2844" max="2844" width="5.28515625" style="3" customWidth="1"/>
    <col min="2845" max="2845" width="2.42578125" style="3" customWidth="1"/>
    <col min="2846" max="3072" width="9.140625" style="3"/>
    <col min="3073" max="3073" width="2" style="3" customWidth="1"/>
    <col min="3074" max="3074" width="3.28515625" style="3" customWidth="1"/>
    <col min="3075" max="3075" width="19.5703125" style="3" customWidth="1"/>
    <col min="3076" max="3076" width="9.5703125" style="3" customWidth="1"/>
    <col min="3077" max="3098" width="0" style="3" hidden="1" customWidth="1"/>
    <col min="3099" max="3099" width="9.28515625" style="3" customWidth="1"/>
    <col min="3100" max="3100" width="5.28515625" style="3" customWidth="1"/>
    <col min="3101" max="3101" width="2.42578125" style="3" customWidth="1"/>
    <col min="3102" max="3328" width="9.140625" style="3"/>
    <col min="3329" max="3329" width="2" style="3" customWidth="1"/>
    <col min="3330" max="3330" width="3.28515625" style="3" customWidth="1"/>
    <col min="3331" max="3331" width="19.5703125" style="3" customWidth="1"/>
    <col min="3332" max="3332" width="9.5703125" style="3" customWidth="1"/>
    <col min="3333" max="3354" width="0" style="3" hidden="1" customWidth="1"/>
    <col min="3355" max="3355" width="9.28515625" style="3" customWidth="1"/>
    <col min="3356" max="3356" width="5.28515625" style="3" customWidth="1"/>
    <col min="3357" max="3357" width="2.42578125" style="3" customWidth="1"/>
    <col min="3358" max="3584" width="9.140625" style="3"/>
    <col min="3585" max="3585" width="2" style="3" customWidth="1"/>
    <col min="3586" max="3586" width="3.28515625" style="3" customWidth="1"/>
    <col min="3587" max="3587" width="19.5703125" style="3" customWidth="1"/>
    <col min="3588" max="3588" width="9.5703125" style="3" customWidth="1"/>
    <col min="3589" max="3610" width="0" style="3" hidden="1" customWidth="1"/>
    <col min="3611" max="3611" width="9.28515625" style="3" customWidth="1"/>
    <col min="3612" max="3612" width="5.28515625" style="3" customWidth="1"/>
    <col min="3613" max="3613" width="2.42578125" style="3" customWidth="1"/>
    <col min="3614" max="3840" width="9.140625" style="3"/>
    <col min="3841" max="3841" width="2" style="3" customWidth="1"/>
    <col min="3842" max="3842" width="3.28515625" style="3" customWidth="1"/>
    <col min="3843" max="3843" width="19.5703125" style="3" customWidth="1"/>
    <col min="3844" max="3844" width="9.5703125" style="3" customWidth="1"/>
    <col min="3845" max="3866" width="0" style="3" hidden="1" customWidth="1"/>
    <col min="3867" max="3867" width="9.28515625" style="3" customWidth="1"/>
    <col min="3868" max="3868" width="5.28515625" style="3" customWidth="1"/>
    <col min="3869" max="3869" width="2.42578125" style="3" customWidth="1"/>
    <col min="3870" max="4096" width="9.140625" style="3"/>
    <col min="4097" max="4097" width="2" style="3" customWidth="1"/>
    <col min="4098" max="4098" width="3.28515625" style="3" customWidth="1"/>
    <col min="4099" max="4099" width="19.5703125" style="3" customWidth="1"/>
    <col min="4100" max="4100" width="9.5703125" style="3" customWidth="1"/>
    <col min="4101" max="4122" width="0" style="3" hidden="1" customWidth="1"/>
    <col min="4123" max="4123" width="9.28515625" style="3" customWidth="1"/>
    <col min="4124" max="4124" width="5.28515625" style="3" customWidth="1"/>
    <col min="4125" max="4125" width="2.42578125" style="3" customWidth="1"/>
    <col min="4126" max="4352" width="9.140625" style="3"/>
    <col min="4353" max="4353" width="2" style="3" customWidth="1"/>
    <col min="4354" max="4354" width="3.28515625" style="3" customWidth="1"/>
    <col min="4355" max="4355" width="19.5703125" style="3" customWidth="1"/>
    <col min="4356" max="4356" width="9.5703125" style="3" customWidth="1"/>
    <col min="4357" max="4378" width="0" style="3" hidden="1" customWidth="1"/>
    <col min="4379" max="4379" width="9.28515625" style="3" customWidth="1"/>
    <col min="4380" max="4380" width="5.28515625" style="3" customWidth="1"/>
    <col min="4381" max="4381" width="2.42578125" style="3" customWidth="1"/>
    <col min="4382" max="4608" width="9.140625" style="3"/>
    <col min="4609" max="4609" width="2" style="3" customWidth="1"/>
    <col min="4610" max="4610" width="3.28515625" style="3" customWidth="1"/>
    <col min="4611" max="4611" width="19.5703125" style="3" customWidth="1"/>
    <col min="4612" max="4612" width="9.5703125" style="3" customWidth="1"/>
    <col min="4613" max="4634" width="0" style="3" hidden="1" customWidth="1"/>
    <col min="4635" max="4635" width="9.28515625" style="3" customWidth="1"/>
    <col min="4636" max="4636" width="5.28515625" style="3" customWidth="1"/>
    <col min="4637" max="4637" width="2.42578125" style="3" customWidth="1"/>
    <col min="4638" max="4864" width="9.140625" style="3"/>
    <col min="4865" max="4865" width="2" style="3" customWidth="1"/>
    <col min="4866" max="4866" width="3.28515625" style="3" customWidth="1"/>
    <col min="4867" max="4867" width="19.5703125" style="3" customWidth="1"/>
    <col min="4868" max="4868" width="9.5703125" style="3" customWidth="1"/>
    <col min="4869" max="4890" width="0" style="3" hidden="1" customWidth="1"/>
    <col min="4891" max="4891" width="9.28515625" style="3" customWidth="1"/>
    <col min="4892" max="4892" width="5.28515625" style="3" customWidth="1"/>
    <col min="4893" max="4893" width="2.42578125" style="3" customWidth="1"/>
    <col min="4894" max="5120" width="9.140625" style="3"/>
    <col min="5121" max="5121" width="2" style="3" customWidth="1"/>
    <col min="5122" max="5122" width="3.28515625" style="3" customWidth="1"/>
    <col min="5123" max="5123" width="19.5703125" style="3" customWidth="1"/>
    <col min="5124" max="5124" width="9.5703125" style="3" customWidth="1"/>
    <col min="5125" max="5146" width="0" style="3" hidden="1" customWidth="1"/>
    <col min="5147" max="5147" width="9.28515625" style="3" customWidth="1"/>
    <col min="5148" max="5148" width="5.28515625" style="3" customWidth="1"/>
    <col min="5149" max="5149" width="2.42578125" style="3" customWidth="1"/>
    <col min="5150" max="5376" width="9.140625" style="3"/>
    <col min="5377" max="5377" width="2" style="3" customWidth="1"/>
    <col min="5378" max="5378" width="3.28515625" style="3" customWidth="1"/>
    <col min="5379" max="5379" width="19.5703125" style="3" customWidth="1"/>
    <col min="5380" max="5380" width="9.5703125" style="3" customWidth="1"/>
    <col min="5381" max="5402" width="0" style="3" hidden="1" customWidth="1"/>
    <col min="5403" max="5403" width="9.28515625" style="3" customWidth="1"/>
    <col min="5404" max="5404" width="5.28515625" style="3" customWidth="1"/>
    <col min="5405" max="5405" width="2.42578125" style="3" customWidth="1"/>
    <col min="5406" max="5632" width="9.140625" style="3"/>
    <col min="5633" max="5633" width="2" style="3" customWidth="1"/>
    <col min="5634" max="5634" width="3.28515625" style="3" customWidth="1"/>
    <col min="5635" max="5635" width="19.5703125" style="3" customWidth="1"/>
    <col min="5636" max="5636" width="9.5703125" style="3" customWidth="1"/>
    <col min="5637" max="5658" width="0" style="3" hidden="1" customWidth="1"/>
    <col min="5659" max="5659" width="9.28515625" style="3" customWidth="1"/>
    <col min="5660" max="5660" width="5.28515625" style="3" customWidth="1"/>
    <col min="5661" max="5661" width="2.42578125" style="3" customWidth="1"/>
    <col min="5662" max="5888" width="9.140625" style="3"/>
    <col min="5889" max="5889" width="2" style="3" customWidth="1"/>
    <col min="5890" max="5890" width="3.28515625" style="3" customWidth="1"/>
    <col min="5891" max="5891" width="19.5703125" style="3" customWidth="1"/>
    <col min="5892" max="5892" width="9.5703125" style="3" customWidth="1"/>
    <col min="5893" max="5914" width="0" style="3" hidden="1" customWidth="1"/>
    <col min="5915" max="5915" width="9.28515625" style="3" customWidth="1"/>
    <col min="5916" max="5916" width="5.28515625" style="3" customWidth="1"/>
    <col min="5917" max="5917" width="2.42578125" style="3" customWidth="1"/>
    <col min="5918" max="6144" width="9.140625" style="3"/>
    <col min="6145" max="6145" width="2" style="3" customWidth="1"/>
    <col min="6146" max="6146" width="3.28515625" style="3" customWidth="1"/>
    <col min="6147" max="6147" width="19.5703125" style="3" customWidth="1"/>
    <col min="6148" max="6148" width="9.5703125" style="3" customWidth="1"/>
    <col min="6149" max="6170" width="0" style="3" hidden="1" customWidth="1"/>
    <col min="6171" max="6171" width="9.28515625" style="3" customWidth="1"/>
    <col min="6172" max="6172" width="5.28515625" style="3" customWidth="1"/>
    <col min="6173" max="6173" width="2.42578125" style="3" customWidth="1"/>
    <col min="6174" max="6400" width="9.140625" style="3"/>
    <col min="6401" max="6401" width="2" style="3" customWidth="1"/>
    <col min="6402" max="6402" width="3.28515625" style="3" customWidth="1"/>
    <col min="6403" max="6403" width="19.5703125" style="3" customWidth="1"/>
    <col min="6404" max="6404" width="9.5703125" style="3" customWidth="1"/>
    <col min="6405" max="6426" width="0" style="3" hidden="1" customWidth="1"/>
    <col min="6427" max="6427" width="9.28515625" style="3" customWidth="1"/>
    <col min="6428" max="6428" width="5.28515625" style="3" customWidth="1"/>
    <col min="6429" max="6429" width="2.42578125" style="3" customWidth="1"/>
    <col min="6430" max="6656" width="9.140625" style="3"/>
    <col min="6657" max="6657" width="2" style="3" customWidth="1"/>
    <col min="6658" max="6658" width="3.28515625" style="3" customWidth="1"/>
    <col min="6659" max="6659" width="19.5703125" style="3" customWidth="1"/>
    <col min="6660" max="6660" width="9.5703125" style="3" customWidth="1"/>
    <col min="6661" max="6682" width="0" style="3" hidden="1" customWidth="1"/>
    <col min="6683" max="6683" width="9.28515625" style="3" customWidth="1"/>
    <col min="6684" max="6684" width="5.28515625" style="3" customWidth="1"/>
    <col min="6685" max="6685" width="2.42578125" style="3" customWidth="1"/>
    <col min="6686" max="6912" width="9.140625" style="3"/>
    <col min="6913" max="6913" width="2" style="3" customWidth="1"/>
    <col min="6914" max="6914" width="3.28515625" style="3" customWidth="1"/>
    <col min="6915" max="6915" width="19.5703125" style="3" customWidth="1"/>
    <col min="6916" max="6916" width="9.5703125" style="3" customWidth="1"/>
    <col min="6917" max="6938" width="0" style="3" hidden="1" customWidth="1"/>
    <col min="6939" max="6939" width="9.28515625" style="3" customWidth="1"/>
    <col min="6940" max="6940" width="5.28515625" style="3" customWidth="1"/>
    <col min="6941" max="6941" width="2.42578125" style="3" customWidth="1"/>
    <col min="6942" max="7168" width="9.140625" style="3"/>
    <col min="7169" max="7169" width="2" style="3" customWidth="1"/>
    <col min="7170" max="7170" width="3.28515625" style="3" customWidth="1"/>
    <col min="7171" max="7171" width="19.5703125" style="3" customWidth="1"/>
    <col min="7172" max="7172" width="9.5703125" style="3" customWidth="1"/>
    <col min="7173" max="7194" width="0" style="3" hidden="1" customWidth="1"/>
    <col min="7195" max="7195" width="9.28515625" style="3" customWidth="1"/>
    <col min="7196" max="7196" width="5.28515625" style="3" customWidth="1"/>
    <col min="7197" max="7197" width="2.42578125" style="3" customWidth="1"/>
    <col min="7198" max="7424" width="9.140625" style="3"/>
    <col min="7425" max="7425" width="2" style="3" customWidth="1"/>
    <col min="7426" max="7426" width="3.28515625" style="3" customWidth="1"/>
    <col min="7427" max="7427" width="19.5703125" style="3" customWidth="1"/>
    <col min="7428" max="7428" width="9.5703125" style="3" customWidth="1"/>
    <col min="7429" max="7450" width="0" style="3" hidden="1" customWidth="1"/>
    <col min="7451" max="7451" width="9.28515625" style="3" customWidth="1"/>
    <col min="7452" max="7452" width="5.28515625" style="3" customWidth="1"/>
    <col min="7453" max="7453" width="2.42578125" style="3" customWidth="1"/>
    <col min="7454" max="7680" width="9.140625" style="3"/>
    <col min="7681" max="7681" width="2" style="3" customWidth="1"/>
    <col min="7682" max="7682" width="3.28515625" style="3" customWidth="1"/>
    <col min="7683" max="7683" width="19.5703125" style="3" customWidth="1"/>
    <col min="7684" max="7684" width="9.5703125" style="3" customWidth="1"/>
    <col min="7685" max="7706" width="0" style="3" hidden="1" customWidth="1"/>
    <col min="7707" max="7707" width="9.28515625" style="3" customWidth="1"/>
    <col min="7708" max="7708" width="5.28515625" style="3" customWidth="1"/>
    <col min="7709" max="7709" width="2.42578125" style="3" customWidth="1"/>
    <col min="7710" max="7936" width="9.140625" style="3"/>
    <col min="7937" max="7937" width="2" style="3" customWidth="1"/>
    <col min="7938" max="7938" width="3.28515625" style="3" customWidth="1"/>
    <col min="7939" max="7939" width="19.5703125" style="3" customWidth="1"/>
    <col min="7940" max="7940" width="9.5703125" style="3" customWidth="1"/>
    <col min="7941" max="7962" width="0" style="3" hidden="1" customWidth="1"/>
    <col min="7963" max="7963" width="9.28515625" style="3" customWidth="1"/>
    <col min="7964" max="7964" width="5.28515625" style="3" customWidth="1"/>
    <col min="7965" max="7965" width="2.42578125" style="3" customWidth="1"/>
    <col min="7966" max="8192" width="9.140625" style="3"/>
    <col min="8193" max="8193" width="2" style="3" customWidth="1"/>
    <col min="8194" max="8194" width="3.28515625" style="3" customWidth="1"/>
    <col min="8195" max="8195" width="19.5703125" style="3" customWidth="1"/>
    <col min="8196" max="8196" width="9.5703125" style="3" customWidth="1"/>
    <col min="8197" max="8218" width="0" style="3" hidden="1" customWidth="1"/>
    <col min="8219" max="8219" width="9.28515625" style="3" customWidth="1"/>
    <col min="8220" max="8220" width="5.28515625" style="3" customWidth="1"/>
    <col min="8221" max="8221" width="2.42578125" style="3" customWidth="1"/>
    <col min="8222" max="8448" width="9.140625" style="3"/>
    <col min="8449" max="8449" width="2" style="3" customWidth="1"/>
    <col min="8450" max="8450" width="3.28515625" style="3" customWidth="1"/>
    <col min="8451" max="8451" width="19.5703125" style="3" customWidth="1"/>
    <col min="8452" max="8452" width="9.5703125" style="3" customWidth="1"/>
    <col min="8453" max="8474" width="0" style="3" hidden="1" customWidth="1"/>
    <col min="8475" max="8475" width="9.28515625" style="3" customWidth="1"/>
    <col min="8476" max="8476" width="5.28515625" style="3" customWidth="1"/>
    <col min="8477" max="8477" width="2.42578125" style="3" customWidth="1"/>
    <col min="8478" max="8704" width="9.140625" style="3"/>
    <col min="8705" max="8705" width="2" style="3" customWidth="1"/>
    <col min="8706" max="8706" width="3.28515625" style="3" customWidth="1"/>
    <col min="8707" max="8707" width="19.5703125" style="3" customWidth="1"/>
    <col min="8708" max="8708" width="9.5703125" style="3" customWidth="1"/>
    <col min="8709" max="8730" width="0" style="3" hidden="1" customWidth="1"/>
    <col min="8731" max="8731" width="9.28515625" style="3" customWidth="1"/>
    <col min="8732" max="8732" width="5.28515625" style="3" customWidth="1"/>
    <col min="8733" max="8733" width="2.42578125" style="3" customWidth="1"/>
    <col min="8734" max="8960" width="9.140625" style="3"/>
    <col min="8961" max="8961" width="2" style="3" customWidth="1"/>
    <col min="8962" max="8962" width="3.28515625" style="3" customWidth="1"/>
    <col min="8963" max="8963" width="19.5703125" style="3" customWidth="1"/>
    <col min="8964" max="8964" width="9.5703125" style="3" customWidth="1"/>
    <col min="8965" max="8986" width="0" style="3" hidden="1" customWidth="1"/>
    <col min="8987" max="8987" width="9.28515625" style="3" customWidth="1"/>
    <col min="8988" max="8988" width="5.28515625" style="3" customWidth="1"/>
    <col min="8989" max="8989" width="2.42578125" style="3" customWidth="1"/>
    <col min="8990" max="9216" width="9.140625" style="3"/>
    <col min="9217" max="9217" width="2" style="3" customWidth="1"/>
    <col min="9218" max="9218" width="3.28515625" style="3" customWidth="1"/>
    <col min="9219" max="9219" width="19.5703125" style="3" customWidth="1"/>
    <col min="9220" max="9220" width="9.5703125" style="3" customWidth="1"/>
    <col min="9221" max="9242" width="0" style="3" hidden="1" customWidth="1"/>
    <col min="9243" max="9243" width="9.28515625" style="3" customWidth="1"/>
    <col min="9244" max="9244" width="5.28515625" style="3" customWidth="1"/>
    <col min="9245" max="9245" width="2.42578125" style="3" customWidth="1"/>
    <col min="9246" max="9472" width="9.140625" style="3"/>
    <col min="9473" max="9473" width="2" style="3" customWidth="1"/>
    <col min="9474" max="9474" width="3.28515625" style="3" customWidth="1"/>
    <col min="9475" max="9475" width="19.5703125" style="3" customWidth="1"/>
    <col min="9476" max="9476" width="9.5703125" style="3" customWidth="1"/>
    <col min="9477" max="9498" width="0" style="3" hidden="1" customWidth="1"/>
    <col min="9499" max="9499" width="9.28515625" style="3" customWidth="1"/>
    <col min="9500" max="9500" width="5.28515625" style="3" customWidth="1"/>
    <col min="9501" max="9501" width="2.42578125" style="3" customWidth="1"/>
    <col min="9502" max="9728" width="9.140625" style="3"/>
    <col min="9729" max="9729" width="2" style="3" customWidth="1"/>
    <col min="9730" max="9730" width="3.28515625" style="3" customWidth="1"/>
    <col min="9731" max="9731" width="19.5703125" style="3" customWidth="1"/>
    <col min="9732" max="9732" width="9.5703125" style="3" customWidth="1"/>
    <col min="9733" max="9754" width="0" style="3" hidden="1" customWidth="1"/>
    <col min="9755" max="9755" width="9.28515625" style="3" customWidth="1"/>
    <col min="9756" max="9756" width="5.28515625" style="3" customWidth="1"/>
    <col min="9757" max="9757" width="2.42578125" style="3" customWidth="1"/>
    <col min="9758" max="9984" width="9.140625" style="3"/>
    <col min="9985" max="9985" width="2" style="3" customWidth="1"/>
    <col min="9986" max="9986" width="3.28515625" style="3" customWidth="1"/>
    <col min="9987" max="9987" width="19.5703125" style="3" customWidth="1"/>
    <col min="9988" max="9988" width="9.5703125" style="3" customWidth="1"/>
    <col min="9989" max="10010" width="0" style="3" hidden="1" customWidth="1"/>
    <col min="10011" max="10011" width="9.28515625" style="3" customWidth="1"/>
    <col min="10012" max="10012" width="5.28515625" style="3" customWidth="1"/>
    <col min="10013" max="10013" width="2.42578125" style="3" customWidth="1"/>
    <col min="10014" max="10240" width="9.140625" style="3"/>
    <col min="10241" max="10241" width="2" style="3" customWidth="1"/>
    <col min="10242" max="10242" width="3.28515625" style="3" customWidth="1"/>
    <col min="10243" max="10243" width="19.5703125" style="3" customWidth="1"/>
    <col min="10244" max="10244" width="9.5703125" style="3" customWidth="1"/>
    <col min="10245" max="10266" width="0" style="3" hidden="1" customWidth="1"/>
    <col min="10267" max="10267" width="9.28515625" style="3" customWidth="1"/>
    <col min="10268" max="10268" width="5.28515625" style="3" customWidth="1"/>
    <col min="10269" max="10269" width="2.42578125" style="3" customWidth="1"/>
    <col min="10270" max="10496" width="9.140625" style="3"/>
    <col min="10497" max="10497" width="2" style="3" customWidth="1"/>
    <col min="10498" max="10498" width="3.28515625" style="3" customWidth="1"/>
    <col min="10499" max="10499" width="19.5703125" style="3" customWidth="1"/>
    <col min="10500" max="10500" width="9.5703125" style="3" customWidth="1"/>
    <col min="10501" max="10522" width="0" style="3" hidden="1" customWidth="1"/>
    <col min="10523" max="10523" width="9.28515625" style="3" customWidth="1"/>
    <col min="10524" max="10524" width="5.28515625" style="3" customWidth="1"/>
    <col min="10525" max="10525" width="2.42578125" style="3" customWidth="1"/>
    <col min="10526" max="10752" width="9.140625" style="3"/>
    <col min="10753" max="10753" width="2" style="3" customWidth="1"/>
    <col min="10754" max="10754" width="3.28515625" style="3" customWidth="1"/>
    <col min="10755" max="10755" width="19.5703125" style="3" customWidth="1"/>
    <col min="10756" max="10756" width="9.5703125" style="3" customWidth="1"/>
    <col min="10757" max="10778" width="0" style="3" hidden="1" customWidth="1"/>
    <col min="10779" max="10779" width="9.28515625" style="3" customWidth="1"/>
    <col min="10780" max="10780" width="5.28515625" style="3" customWidth="1"/>
    <col min="10781" max="10781" width="2.42578125" style="3" customWidth="1"/>
    <col min="10782" max="11008" width="9.140625" style="3"/>
    <col min="11009" max="11009" width="2" style="3" customWidth="1"/>
    <col min="11010" max="11010" width="3.28515625" style="3" customWidth="1"/>
    <col min="11011" max="11011" width="19.5703125" style="3" customWidth="1"/>
    <col min="11012" max="11012" width="9.5703125" style="3" customWidth="1"/>
    <col min="11013" max="11034" width="0" style="3" hidden="1" customWidth="1"/>
    <col min="11035" max="11035" width="9.28515625" style="3" customWidth="1"/>
    <col min="11036" max="11036" width="5.28515625" style="3" customWidth="1"/>
    <col min="11037" max="11037" width="2.42578125" style="3" customWidth="1"/>
    <col min="11038" max="11264" width="9.140625" style="3"/>
    <col min="11265" max="11265" width="2" style="3" customWidth="1"/>
    <col min="11266" max="11266" width="3.28515625" style="3" customWidth="1"/>
    <col min="11267" max="11267" width="19.5703125" style="3" customWidth="1"/>
    <col min="11268" max="11268" width="9.5703125" style="3" customWidth="1"/>
    <col min="11269" max="11290" width="0" style="3" hidden="1" customWidth="1"/>
    <col min="11291" max="11291" width="9.28515625" style="3" customWidth="1"/>
    <col min="11292" max="11292" width="5.28515625" style="3" customWidth="1"/>
    <col min="11293" max="11293" width="2.42578125" style="3" customWidth="1"/>
    <col min="11294" max="11520" width="9.140625" style="3"/>
    <col min="11521" max="11521" width="2" style="3" customWidth="1"/>
    <col min="11522" max="11522" width="3.28515625" style="3" customWidth="1"/>
    <col min="11523" max="11523" width="19.5703125" style="3" customWidth="1"/>
    <col min="11524" max="11524" width="9.5703125" style="3" customWidth="1"/>
    <col min="11525" max="11546" width="0" style="3" hidden="1" customWidth="1"/>
    <col min="11547" max="11547" width="9.28515625" style="3" customWidth="1"/>
    <col min="11548" max="11548" width="5.28515625" style="3" customWidth="1"/>
    <col min="11549" max="11549" width="2.42578125" style="3" customWidth="1"/>
    <col min="11550" max="11776" width="9.140625" style="3"/>
    <col min="11777" max="11777" width="2" style="3" customWidth="1"/>
    <col min="11778" max="11778" width="3.28515625" style="3" customWidth="1"/>
    <col min="11779" max="11779" width="19.5703125" style="3" customWidth="1"/>
    <col min="11780" max="11780" width="9.5703125" style="3" customWidth="1"/>
    <col min="11781" max="11802" width="0" style="3" hidden="1" customWidth="1"/>
    <col min="11803" max="11803" width="9.28515625" style="3" customWidth="1"/>
    <col min="11804" max="11804" width="5.28515625" style="3" customWidth="1"/>
    <col min="11805" max="11805" width="2.42578125" style="3" customWidth="1"/>
    <col min="11806" max="12032" width="9.140625" style="3"/>
    <col min="12033" max="12033" width="2" style="3" customWidth="1"/>
    <col min="12034" max="12034" width="3.28515625" style="3" customWidth="1"/>
    <col min="12035" max="12035" width="19.5703125" style="3" customWidth="1"/>
    <col min="12036" max="12036" width="9.5703125" style="3" customWidth="1"/>
    <col min="12037" max="12058" width="0" style="3" hidden="1" customWidth="1"/>
    <col min="12059" max="12059" width="9.28515625" style="3" customWidth="1"/>
    <col min="12060" max="12060" width="5.28515625" style="3" customWidth="1"/>
    <col min="12061" max="12061" width="2.42578125" style="3" customWidth="1"/>
    <col min="12062" max="12288" width="9.140625" style="3"/>
    <col min="12289" max="12289" width="2" style="3" customWidth="1"/>
    <col min="12290" max="12290" width="3.28515625" style="3" customWidth="1"/>
    <col min="12291" max="12291" width="19.5703125" style="3" customWidth="1"/>
    <col min="12292" max="12292" width="9.5703125" style="3" customWidth="1"/>
    <col min="12293" max="12314" width="0" style="3" hidden="1" customWidth="1"/>
    <col min="12315" max="12315" width="9.28515625" style="3" customWidth="1"/>
    <col min="12316" max="12316" width="5.28515625" style="3" customWidth="1"/>
    <col min="12317" max="12317" width="2.42578125" style="3" customWidth="1"/>
    <col min="12318" max="12544" width="9.140625" style="3"/>
    <col min="12545" max="12545" width="2" style="3" customWidth="1"/>
    <col min="12546" max="12546" width="3.28515625" style="3" customWidth="1"/>
    <col min="12547" max="12547" width="19.5703125" style="3" customWidth="1"/>
    <col min="12548" max="12548" width="9.5703125" style="3" customWidth="1"/>
    <col min="12549" max="12570" width="0" style="3" hidden="1" customWidth="1"/>
    <col min="12571" max="12571" width="9.28515625" style="3" customWidth="1"/>
    <col min="12572" max="12572" width="5.28515625" style="3" customWidth="1"/>
    <col min="12573" max="12573" width="2.42578125" style="3" customWidth="1"/>
    <col min="12574" max="12800" width="9.140625" style="3"/>
    <col min="12801" max="12801" width="2" style="3" customWidth="1"/>
    <col min="12802" max="12802" width="3.28515625" style="3" customWidth="1"/>
    <col min="12803" max="12803" width="19.5703125" style="3" customWidth="1"/>
    <col min="12804" max="12804" width="9.5703125" style="3" customWidth="1"/>
    <col min="12805" max="12826" width="0" style="3" hidden="1" customWidth="1"/>
    <col min="12827" max="12827" width="9.28515625" style="3" customWidth="1"/>
    <col min="12828" max="12828" width="5.28515625" style="3" customWidth="1"/>
    <col min="12829" max="12829" width="2.42578125" style="3" customWidth="1"/>
    <col min="12830" max="13056" width="9.140625" style="3"/>
    <col min="13057" max="13057" width="2" style="3" customWidth="1"/>
    <col min="13058" max="13058" width="3.28515625" style="3" customWidth="1"/>
    <col min="13059" max="13059" width="19.5703125" style="3" customWidth="1"/>
    <col min="13060" max="13060" width="9.5703125" style="3" customWidth="1"/>
    <col min="13061" max="13082" width="0" style="3" hidden="1" customWidth="1"/>
    <col min="13083" max="13083" width="9.28515625" style="3" customWidth="1"/>
    <col min="13084" max="13084" width="5.28515625" style="3" customWidth="1"/>
    <col min="13085" max="13085" width="2.42578125" style="3" customWidth="1"/>
    <col min="13086" max="13312" width="9.140625" style="3"/>
    <col min="13313" max="13313" width="2" style="3" customWidth="1"/>
    <col min="13314" max="13314" width="3.28515625" style="3" customWidth="1"/>
    <col min="13315" max="13315" width="19.5703125" style="3" customWidth="1"/>
    <col min="13316" max="13316" width="9.5703125" style="3" customWidth="1"/>
    <col min="13317" max="13338" width="0" style="3" hidden="1" customWidth="1"/>
    <col min="13339" max="13339" width="9.28515625" style="3" customWidth="1"/>
    <col min="13340" max="13340" width="5.28515625" style="3" customWidth="1"/>
    <col min="13341" max="13341" width="2.42578125" style="3" customWidth="1"/>
    <col min="13342" max="13568" width="9.140625" style="3"/>
    <col min="13569" max="13569" width="2" style="3" customWidth="1"/>
    <col min="13570" max="13570" width="3.28515625" style="3" customWidth="1"/>
    <col min="13571" max="13571" width="19.5703125" style="3" customWidth="1"/>
    <col min="13572" max="13572" width="9.5703125" style="3" customWidth="1"/>
    <col min="13573" max="13594" width="0" style="3" hidden="1" customWidth="1"/>
    <col min="13595" max="13595" width="9.28515625" style="3" customWidth="1"/>
    <col min="13596" max="13596" width="5.28515625" style="3" customWidth="1"/>
    <col min="13597" max="13597" width="2.42578125" style="3" customWidth="1"/>
    <col min="13598" max="13824" width="9.140625" style="3"/>
    <col min="13825" max="13825" width="2" style="3" customWidth="1"/>
    <col min="13826" max="13826" width="3.28515625" style="3" customWidth="1"/>
    <col min="13827" max="13827" width="19.5703125" style="3" customWidth="1"/>
    <col min="13828" max="13828" width="9.5703125" style="3" customWidth="1"/>
    <col min="13829" max="13850" width="0" style="3" hidden="1" customWidth="1"/>
    <col min="13851" max="13851" width="9.28515625" style="3" customWidth="1"/>
    <col min="13852" max="13852" width="5.28515625" style="3" customWidth="1"/>
    <col min="13853" max="13853" width="2.42578125" style="3" customWidth="1"/>
    <col min="13854" max="14080" width="9.140625" style="3"/>
    <col min="14081" max="14081" width="2" style="3" customWidth="1"/>
    <col min="14082" max="14082" width="3.28515625" style="3" customWidth="1"/>
    <col min="14083" max="14083" width="19.5703125" style="3" customWidth="1"/>
    <col min="14084" max="14084" width="9.5703125" style="3" customWidth="1"/>
    <col min="14085" max="14106" width="0" style="3" hidden="1" customWidth="1"/>
    <col min="14107" max="14107" width="9.28515625" style="3" customWidth="1"/>
    <col min="14108" max="14108" width="5.28515625" style="3" customWidth="1"/>
    <col min="14109" max="14109" width="2.42578125" style="3" customWidth="1"/>
    <col min="14110" max="14336" width="9.140625" style="3"/>
    <col min="14337" max="14337" width="2" style="3" customWidth="1"/>
    <col min="14338" max="14338" width="3.28515625" style="3" customWidth="1"/>
    <col min="14339" max="14339" width="19.5703125" style="3" customWidth="1"/>
    <col min="14340" max="14340" width="9.5703125" style="3" customWidth="1"/>
    <col min="14341" max="14362" width="0" style="3" hidden="1" customWidth="1"/>
    <col min="14363" max="14363" width="9.28515625" style="3" customWidth="1"/>
    <col min="14364" max="14364" width="5.28515625" style="3" customWidth="1"/>
    <col min="14365" max="14365" width="2.42578125" style="3" customWidth="1"/>
    <col min="14366" max="14592" width="9.140625" style="3"/>
    <col min="14593" max="14593" width="2" style="3" customWidth="1"/>
    <col min="14594" max="14594" width="3.28515625" style="3" customWidth="1"/>
    <col min="14595" max="14595" width="19.5703125" style="3" customWidth="1"/>
    <col min="14596" max="14596" width="9.5703125" style="3" customWidth="1"/>
    <col min="14597" max="14618" width="0" style="3" hidden="1" customWidth="1"/>
    <col min="14619" max="14619" width="9.28515625" style="3" customWidth="1"/>
    <col min="14620" max="14620" width="5.28515625" style="3" customWidth="1"/>
    <col min="14621" max="14621" width="2.42578125" style="3" customWidth="1"/>
    <col min="14622" max="14848" width="9.140625" style="3"/>
    <col min="14849" max="14849" width="2" style="3" customWidth="1"/>
    <col min="14850" max="14850" width="3.28515625" style="3" customWidth="1"/>
    <col min="14851" max="14851" width="19.5703125" style="3" customWidth="1"/>
    <col min="14852" max="14852" width="9.5703125" style="3" customWidth="1"/>
    <col min="14853" max="14874" width="0" style="3" hidden="1" customWidth="1"/>
    <col min="14875" max="14875" width="9.28515625" style="3" customWidth="1"/>
    <col min="14876" max="14876" width="5.28515625" style="3" customWidth="1"/>
    <col min="14877" max="14877" width="2.42578125" style="3" customWidth="1"/>
    <col min="14878" max="15104" width="9.140625" style="3"/>
    <col min="15105" max="15105" width="2" style="3" customWidth="1"/>
    <col min="15106" max="15106" width="3.28515625" style="3" customWidth="1"/>
    <col min="15107" max="15107" width="19.5703125" style="3" customWidth="1"/>
    <col min="15108" max="15108" width="9.5703125" style="3" customWidth="1"/>
    <col min="15109" max="15130" width="0" style="3" hidden="1" customWidth="1"/>
    <col min="15131" max="15131" width="9.28515625" style="3" customWidth="1"/>
    <col min="15132" max="15132" width="5.28515625" style="3" customWidth="1"/>
    <col min="15133" max="15133" width="2.42578125" style="3" customWidth="1"/>
    <col min="15134" max="15360" width="9.140625" style="3"/>
    <col min="15361" max="15361" width="2" style="3" customWidth="1"/>
    <col min="15362" max="15362" width="3.28515625" style="3" customWidth="1"/>
    <col min="15363" max="15363" width="19.5703125" style="3" customWidth="1"/>
    <col min="15364" max="15364" width="9.5703125" style="3" customWidth="1"/>
    <col min="15365" max="15386" width="0" style="3" hidden="1" customWidth="1"/>
    <col min="15387" max="15387" width="9.28515625" style="3" customWidth="1"/>
    <col min="15388" max="15388" width="5.28515625" style="3" customWidth="1"/>
    <col min="15389" max="15389" width="2.42578125" style="3" customWidth="1"/>
    <col min="15390" max="15616" width="9.140625" style="3"/>
    <col min="15617" max="15617" width="2" style="3" customWidth="1"/>
    <col min="15618" max="15618" width="3.28515625" style="3" customWidth="1"/>
    <col min="15619" max="15619" width="19.5703125" style="3" customWidth="1"/>
    <col min="15620" max="15620" width="9.5703125" style="3" customWidth="1"/>
    <col min="15621" max="15642" width="0" style="3" hidden="1" customWidth="1"/>
    <col min="15643" max="15643" width="9.28515625" style="3" customWidth="1"/>
    <col min="15644" max="15644" width="5.28515625" style="3" customWidth="1"/>
    <col min="15645" max="15645" width="2.42578125" style="3" customWidth="1"/>
    <col min="15646" max="15872" width="9.140625" style="3"/>
    <col min="15873" max="15873" width="2" style="3" customWidth="1"/>
    <col min="15874" max="15874" width="3.28515625" style="3" customWidth="1"/>
    <col min="15875" max="15875" width="19.5703125" style="3" customWidth="1"/>
    <col min="15876" max="15876" width="9.5703125" style="3" customWidth="1"/>
    <col min="15877" max="15898" width="0" style="3" hidden="1" customWidth="1"/>
    <col min="15899" max="15899" width="9.28515625" style="3" customWidth="1"/>
    <col min="15900" max="15900" width="5.28515625" style="3" customWidth="1"/>
    <col min="15901" max="15901" width="2.42578125" style="3" customWidth="1"/>
    <col min="15902" max="16128" width="9.140625" style="3"/>
    <col min="16129" max="16129" width="2" style="3" customWidth="1"/>
    <col min="16130" max="16130" width="3.28515625" style="3" customWidth="1"/>
    <col min="16131" max="16131" width="19.5703125" style="3" customWidth="1"/>
    <col min="16132" max="16132" width="9.5703125" style="3" customWidth="1"/>
    <col min="16133" max="16154" width="0" style="3" hidden="1" customWidth="1"/>
    <col min="16155" max="16155" width="9.28515625" style="3" customWidth="1"/>
    <col min="16156" max="16156" width="5.28515625" style="3" customWidth="1"/>
    <col min="16157" max="16157" width="2.42578125" style="3" customWidth="1"/>
    <col min="16158" max="16384" width="9.140625" style="3"/>
  </cols>
  <sheetData>
    <row r="1" spans="2:31" ht="18" customHeight="1" thickBot="1" x14ac:dyDescent="0.35">
      <c r="B1" s="4"/>
      <c r="C1" s="104" t="s">
        <v>0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R1" s="5"/>
      <c r="T1" s="6"/>
      <c r="U1" s="6"/>
      <c r="W1" s="6"/>
      <c r="Z1" s="7"/>
      <c r="AA1" s="7"/>
    </row>
    <row r="2" spans="2:31" s="8" customFormat="1" ht="14.25" customHeight="1" x14ac:dyDescent="0.25">
      <c r="B2" s="105" t="s">
        <v>1</v>
      </c>
      <c r="C2" s="99" t="s">
        <v>2</v>
      </c>
      <c r="D2" s="99" t="s">
        <v>3</v>
      </c>
      <c r="E2" s="107" t="s">
        <v>4</v>
      </c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  <c r="R2" s="111"/>
      <c r="S2" s="111"/>
      <c r="T2" s="111"/>
      <c r="U2" s="111"/>
      <c r="V2" s="111"/>
      <c r="W2" s="111"/>
      <c r="X2" s="112"/>
      <c r="Y2" s="9"/>
      <c r="Z2" s="99" t="s">
        <v>5</v>
      </c>
      <c r="AA2" s="90" t="s">
        <v>6</v>
      </c>
    </row>
    <row r="3" spans="2:31" s="8" customFormat="1" ht="57.75" customHeight="1" x14ac:dyDescent="0.25">
      <c r="B3" s="106"/>
      <c r="C3" s="100"/>
      <c r="D3" s="100"/>
      <c r="E3" s="10" t="s">
        <v>7</v>
      </c>
      <c r="F3" s="10" t="s">
        <v>8</v>
      </c>
      <c r="G3" s="10" t="s">
        <v>9</v>
      </c>
      <c r="H3" s="11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2" t="s">
        <v>5</v>
      </c>
      <c r="P3" s="13" t="s">
        <v>17</v>
      </c>
      <c r="Q3" s="14" t="s">
        <v>18</v>
      </c>
      <c r="R3" s="15" t="s">
        <v>19</v>
      </c>
      <c r="S3" s="15" t="s">
        <v>20</v>
      </c>
      <c r="T3" s="15" t="s">
        <v>21</v>
      </c>
      <c r="U3" s="15" t="s">
        <v>22</v>
      </c>
      <c r="V3" s="15" t="s">
        <v>23</v>
      </c>
      <c r="W3" s="15" t="s">
        <v>24</v>
      </c>
      <c r="X3" s="15" t="s">
        <v>25</v>
      </c>
      <c r="Y3" s="13" t="s">
        <v>26</v>
      </c>
      <c r="Z3" s="100"/>
      <c r="AA3" s="91"/>
    </row>
    <row r="4" spans="2:31" ht="26.25" customHeight="1" x14ac:dyDescent="0.25">
      <c r="B4" s="16">
        <v>1</v>
      </c>
      <c r="C4" s="17">
        <f>B4+1</f>
        <v>2</v>
      </c>
      <c r="D4" s="17">
        <f>C4+1</f>
        <v>3</v>
      </c>
      <c r="E4" s="17">
        <f>D4+1</f>
        <v>4</v>
      </c>
      <c r="F4" s="17"/>
      <c r="G4" s="17">
        <f>E4+1</f>
        <v>5</v>
      </c>
      <c r="H4" s="18">
        <f t="shared" ref="H4:AA4" si="0">G4+1</f>
        <v>6</v>
      </c>
      <c r="I4" s="17">
        <f t="shared" si="0"/>
        <v>7</v>
      </c>
      <c r="J4" s="17"/>
      <c r="K4" s="17">
        <f>I4+1</f>
        <v>8</v>
      </c>
      <c r="L4" s="17">
        <f t="shared" si="0"/>
        <v>9</v>
      </c>
      <c r="M4" s="17">
        <f t="shared" si="0"/>
        <v>10</v>
      </c>
      <c r="N4" s="17">
        <f t="shared" si="0"/>
        <v>11</v>
      </c>
      <c r="O4" s="19">
        <f>N4+1</f>
        <v>12</v>
      </c>
      <c r="P4" s="17">
        <f t="shared" si="0"/>
        <v>13</v>
      </c>
      <c r="Q4" s="20">
        <f t="shared" si="0"/>
        <v>14</v>
      </c>
      <c r="R4" s="17">
        <f t="shared" si="0"/>
        <v>15</v>
      </c>
      <c r="S4" s="20">
        <f t="shared" si="0"/>
        <v>16</v>
      </c>
      <c r="T4" s="17">
        <f t="shared" si="0"/>
        <v>17</v>
      </c>
      <c r="U4" s="20">
        <f t="shared" si="0"/>
        <v>18</v>
      </c>
      <c r="V4" s="17">
        <f t="shared" si="0"/>
        <v>19</v>
      </c>
      <c r="W4" s="20">
        <f t="shared" si="0"/>
        <v>20</v>
      </c>
      <c r="X4" s="17">
        <f t="shared" si="0"/>
        <v>21</v>
      </c>
      <c r="Y4" s="20"/>
      <c r="Z4" s="20">
        <f>X4+1</f>
        <v>22</v>
      </c>
      <c r="AA4" s="17">
        <f t="shared" si="0"/>
        <v>23</v>
      </c>
    </row>
    <row r="5" spans="2:31" ht="80.25" customHeight="1" x14ac:dyDescent="0.25">
      <c r="B5" s="21">
        <v>1</v>
      </c>
      <c r="C5" s="22" t="s">
        <v>27</v>
      </c>
      <c r="D5" s="23" t="s">
        <v>28</v>
      </c>
      <c r="E5" s="24" t="s">
        <v>29</v>
      </c>
      <c r="F5" s="25" t="s">
        <v>30</v>
      </c>
      <c r="G5" s="22" t="s">
        <v>31</v>
      </c>
      <c r="H5" s="26">
        <v>147900</v>
      </c>
      <c r="I5" s="27">
        <v>0</v>
      </c>
      <c r="J5" s="27">
        <f>H5+I5</f>
        <v>147900</v>
      </c>
      <c r="K5" s="27">
        <f>ROUND(SUM(H5+I5)*42%/1,0)*1</f>
        <v>62118</v>
      </c>
      <c r="L5" s="28">
        <f t="shared" ref="L5:L13" si="1">ROUND(SUM(I5+H5)*27%/1,0)*1</f>
        <v>39933</v>
      </c>
      <c r="M5" s="29">
        <v>300</v>
      </c>
      <c r="N5" s="29">
        <v>5400</v>
      </c>
      <c r="O5" s="30">
        <v>0</v>
      </c>
      <c r="P5" s="29">
        <v>0</v>
      </c>
      <c r="Q5" s="31">
        <f>SUM(J5:P5)</f>
        <v>255651</v>
      </c>
      <c r="R5" s="28">
        <v>13900</v>
      </c>
      <c r="S5" s="32">
        <v>0</v>
      </c>
      <c r="T5" s="30">
        <f>R5</f>
        <v>13900</v>
      </c>
      <c r="U5" s="30">
        <v>0</v>
      </c>
      <c r="V5" s="30">
        <v>50000</v>
      </c>
      <c r="W5" s="30">
        <v>200</v>
      </c>
      <c r="X5" s="30">
        <f>SUM(T5:W5)</f>
        <v>64100</v>
      </c>
      <c r="Y5" s="30"/>
      <c r="Z5" s="29">
        <v>0</v>
      </c>
      <c r="AA5" s="33">
        <f>Q5-X5</f>
        <v>191551</v>
      </c>
    </row>
    <row r="6" spans="2:31" ht="80.25" customHeight="1" x14ac:dyDescent="0.25">
      <c r="B6" s="21">
        <v>2</v>
      </c>
      <c r="C6" s="22" t="s">
        <v>32</v>
      </c>
      <c r="D6" s="24" t="s">
        <v>33</v>
      </c>
      <c r="E6" s="24" t="s">
        <v>29</v>
      </c>
      <c r="F6" s="34" t="s">
        <v>34</v>
      </c>
      <c r="G6" s="22" t="s">
        <v>31</v>
      </c>
      <c r="H6" s="26">
        <v>181800</v>
      </c>
      <c r="I6" s="27">
        <v>0</v>
      </c>
      <c r="J6" s="27">
        <f>H6+I6</f>
        <v>181800</v>
      </c>
      <c r="K6" s="27">
        <f t="shared" ref="K6:K13" si="2">ROUND(SUM(H6+I6)*42%/1,0)*1</f>
        <v>76356</v>
      </c>
      <c r="L6" s="28">
        <f t="shared" si="1"/>
        <v>49086</v>
      </c>
      <c r="M6" s="29">
        <v>300</v>
      </c>
      <c r="N6" s="29">
        <v>5400</v>
      </c>
      <c r="O6" s="30">
        <v>0</v>
      </c>
      <c r="P6" s="29">
        <v>0</v>
      </c>
      <c r="Q6" s="31">
        <f t="shared" ref="Q6:Q13" si="3">SUM(J6:P6)</f>
        <v>312942</v>
      </c>
      <c r="R6" s="28">
        <v>17100</v>
      </c>
      <c r="S6" s="32">
        <v>0</v>
      </c>
      <c r="T6" s="30">
        <f>R6</f>
        <v>17100</v>
      </c>
      <c r="U6" s="30">
        <v>0</v>
      </c>
      <c r="V6" s="30">
        <v>50000</v>
      </c>
      <c r="W6" s="30">
        <v>200</v>
      </c>
      <c r="X6" s="30">
        <f>SUM(T6:W6)</f>
        <v>67300</v>
      </c>
      <c r="Y6" s="30"/>
      <c r="Z6" s="29">
        <v>0</v>
      </c>
      <c r="AA6" s="33">
        <f>Q6-X6</f>
        <v>245642</v>
      </c>
    </row>
    <row r="7" spans="2:31" ht="80.25" customHeight="1" x14ac:dyDescent="0.25">
      <c r="B7" s="21">
        <v>3</v>
      </c>
      <c r="C7" s="22" t="s">
        <v>35</v>
      </c>
      <c r="D7" s="23" t="s">
        <v>33</v>
      </c>
      <c r="E7" s="24" t="s">
        <v>29</v>
      </c>
      <c r="F7" s="35" t="s">
        <v>36</v>
      </c>
      <c r="G7" s="22" t="s">
        <v>31</v>
      </c>
      <c r="H7" s="26">
        <v>166400</v>
      </c>
      <c r="I7" s="27">
        <v>0</v>
      </c>
      <c r="J7" s="27">
        <f t="shared" ref="J7:J13" si="4">H7+I7</f>
        <v>166400</v>
      </c>
      <c r="K7" s="27">
        <f t="shared" si="2"/>
        <v>69888</v>
      </c>
      <c r="L7" s="28">
        <f t="shared" si="1"/>
        <v>44928</v>
      </c>
      <c r="M7" s="29">
        <v>300</v>
      </c>
      <c r="N7" s="29">
        <v>5400</v>
      </c>
      <c r="O7" s="30">
        <v>0</v>
      </c>
      <c r="P7" s="29">
        <v>0</v>
      </c>
      <c r="Q7" s="31">
        <f t="shared" si="3"/>
        <v>286916</v>
      </c>
      <c r="R7" s="28">
        <v>15700</v>
      </c>
      <c r="S7" s="32">
        <v>0</v>
      </c>
      <c r="T7" s="30">
        <f>R7</f>
        <v>15700</v>
      </c>
      <c r="U7" s="30">
        <v>0</v>
      </c>
      <c r="V7" s="30">
        <v>60000</v>
      </c>
      <c r="W7" s="30">
        <v>200</v>
      </c>
      <c r="X7" s="30">
        <f t="shared" ref="X7:X13" si="5">SUM(T7:W7)</f>
        <v>75900</v>
      </c>
      <c r="Y7" s="30"/>
      <c r="Z7" s="29">
        <v>0</v>
      </c>
      <c r="AA7" s="33">
        <f>Q7-X7</f>
        <v>211016</v>
      </c>
      <c r="AC7" s="36"/>
    </row>
    <row r="8" spans="2:31" ht="80.25" customHeight="1" x14ac:dyDescent="0.25">
      <c r="B8" s="21">
        <v>4</v>
      </c>
      <c r="C8" s="22" t="s">
        <v>37</v>
      </c>
      <c r="D8" s="23" t="s">
        <v>33</v>
      </c>
      <c r="E8" s="24" t="s">
        <v>29</v>
      </c>
      <c r="F8" s="35" t="s">
        <v>38</v>
      </c>
      <c r="G8" s="22" t="s">
        <v>31</v>
      </c>
      <c r="H8" s="26">
        <v>166400</v>
      </c>
      <c r="I8" s="27">
        <v>0</v>
      </c>
      <c r="J8" s="27">
        <f t="shared" si="4"/>
        <v>166400</v>
      </c>
      <c r="K8" s="27">
        <f t="shared" si="2"/>
        <v>69888</v>
      </c>
      <c r="L8" s="28">
        <f t="shared" si="1"/>
        <v>44928</v>
      </c>
      <c r="M8" s="29">
        <v>300</v>
      </c>
      <c r="N8" s="29">
        <v>5400</v>
      </c>
      <c r="O8" s="30">
        <v>0</v>
      </c>
      <c r="P8" s="29">
        <v>0</v>
      </c>
      <c r="Q8" s="31">
        <f t="shared" si="3"/>
        <v>286916</v>
      </c>
      <c r="R8" s="28">
        <v>15700</v>
      </c>
      <c r="S8" s="32">
        <v>0</v>
      </c>
      <c r="T8" s="30">
        <f>R8</f>
        <v>15700</v>
      </c>
      <c r="U8" s="30">
        <v>0</v>
      </c>
      <c r="V8" s="30">
        <v>40000</v>
      </c>
      <c r="W8" s="30">
        <v>200</v>
      </c>
      <c r="X8" s="30">
        <f t="shared" si="5"/>
        <v>55900</v>
      </c>
      <c r="Y8" s="30"/>
      <c r="Z8" s="29">
        <v>0</v>
      </c>
      <c r="AA8" s="33">
        <f>Q8-X8</f>
        <v>231016</v>
      </c>
      <c r="AC8" s="36"/>
    </row>
    <row r="9" spans="2:31" ht="80.25" customHeight="1" x14ac:dyDescent="0.25">
      <c r="B9" s="21">
        <v>5</v>
      </c>
      <c r="C9" s="22" t="s">
        <v>39</v>
      </c>
      <c r="D9" s="23" t="s">
        <v>40</v>
      </c>
      <c r="E9" s="24" t="s">
        <v>41</v>
      </c>
      <c r="F9" s="37" t="s">
        <v>42</v>
      </c>
      <c r="G9" s="22" t="s">
        <v>31</v>
      </c>
      <c r="H9" s="26">
        <v>101100</v>
      </c>
      <c r="I9" s="27">
        <v>0</v>
      </c>
      <c r="J9" s="27">
        <f t="shared" si="4"/>
        <v>101100</v>
      </c>
      <c r="K9" s="27">
        <f t="shared" si="2"/>
        <v>42462</v>
      </c>
      <c r="L9" s="28">
        <f t="shared" si="1"/>
        <v>27297</v>
      </c>
      <c r="M9" s="29">
        <v>300</v>
      </c>
      <c r="N9" s="29">
        <v>5400</v>
      </c>
      <c r="O9" s="38">
        <f>ROUND(SUM(J9+K9+P9)*14%/1,0)*1</f>
        <v>20099</v>
      </c>
      <c r="P9" s="29">
        <v>0</v>
      </c>
      <c r="Q9" s="31">
        <f t="shared" si="3"/>
        <v>196658</v>
      </c>
      <c r="R9" s="30">
        <v>0</v>
      </c>
      <c r="S9" s="30">
        <v>14357</v>
      </c>
      <c r="T9" s="30">
        <f>SUM(R9:S9)</f>
        <v>14357</v>
      </c>
      <c r="U9" s="30">
        <v>0</v>
      </c>
      <c r="V9" s="30">
        <v>10000</v>
      </c>
      <c r="W9" s="30">
        <v>200</v>
      </c>
      <c r="X9" s="30">
        <f>SUM(T9:W9)</f>
        <v>24557</v>
      </c>
      <c r="Y9" s="30">
        <f>P9*10/100</f>
        <v>0</v>
      </c>
      <c r="Z9" s="38">
        <f>O9</f>
        <v>20099</v>
      </c>
      <c r="AA9" s="33">
        <f>Q9-X9-Z9</f>
        <v>152002</v>
      </c>
      <c r="AC9" s="36"/>
      <c r="AE9" s="36"/>
    </row>
    <row r="10" spans="2:31" ht="80.25" customHeight="1" x14ac:dyDescent="0.25">
      <c r="B10" s="21">
        <v>6</v>
      </c>
      <c r="C10" s="22" t="s">
        <v>43</v>
      </c>
      <c r="D10" s="23" t="s">
        <v>40</v>
      </c>
      <c r="E10" s="24" t="s">
        <v>41</v>
      </c>
      <c r="F10" s="37" t="s">
        <v>42</v>
      </c>
      <c r="G10" s="22" t="s">
        <v>31</v>
      </c>
      <c r="H10" s="26">
        <v>95300</v>
      </c>
      <c r="I10" s="27">
        <v>0</v>
      </c>
      <c r="J10" s="27">
        <f t="shared" si="4"/>
        <v>95300</v>
      </c>
      <c r="K10" s="27">
        <f t="shared" si="2"/>
        <v>40026</v>
      </c>
      <c r="L10" s="28">
        <f t="shared" si="1"/>
        <v>25731</v>
      </c>
      <c r="M10" s="29">
        <v>300</v>
      </c>
      <c r="N10" s="29">
        <v>5400</v>
      </c>
      <c r="O10" s="38">
        <f>ROUND(SUM(J10+K10+P10)*14%/1,0)*1</f>
        <v>18946</v>
      </c>
      <c r="P10" s="29">
        <v>0</v>
      </c>
      <c r="Q10" s="31">
        <f t="shared" si="3"/>
        <v>185703</v>
      </c>
      <c r="R10" s="30">
        <v>0</v>
      </c>
      <c r="S10" s="30">
        <f>ROUND(SUM(J10+K10)*10%/1,0)*1</f>
        <v>13533</v>
      </c>
      <c r="T10" s="30">
        <f>SUM(R10:S10)</f>
        <v>13533</v>
      </c>
      <c r="U10" s="30">
        <v>0</v>
      </c>
      <c r="V10" s="30">
        <v>30000</v>
      </c>
      <c r="W10" s="30">
        <v>200</v>
      </c>
      <c r="X10" s="30">
        <f t="shared" si="5"/>
        <v>43733</v>
      </c>
      <c r="Y10" s="30">
        <f>P10*10/100</f>
        <v>0</v>
      </c>
      <c r="Z10" s="38">
        <f>O10</f>
        <v>18946</v>
      </c>
      <c r="AA10" s="33">
        <f>Q10-X10-Z10</f>
        <v>123024</v>
      </c>
    </row>
    <row r="11" spans="2:31" ht="80.25" customHeight="1" x14ac:dyDescent="0.25">
      <c r="B11" s="21">
        <v>7</v>
      </c>
      <c r="C11" s="22" t="s">
        <v>44</v>
      </c>
      <c r="D11" s="23" t="s">
        <v>40</v>
      </c>
      <c r="E11" s="24" t="s">
        <v>41</v>
      </c>
      <c r="F11" s="37" t="s">
        <v>45</v>
      </c>
      <c r="G11" s="22" t="s">
        <v>31</v>
      </c>
      <c r="H11" s="26">
        <v>98200</v>
      </c>
      <c r="I11" s="27">
        <v>0</v>
      </c>
      <c r="J11" s="27">
        <f t="shared" si="4"/>
        <v>98200</v>
      </c>
      <c r="K11" s="27">
        <f t="shared" si="2"/>
        <v>41244</v>
      </c>
      <c r="L11" s="28">
        <f t="shared" si="1"/>
        <v>26514</v>
      </c>
      <c r="M11" s="29">
        <v>300</v>
      </c>
      <c r="N11" s="29">
        <v>0</v>
      </c>
      <c r="O11" s="38">
        <v>19523</v>
      </c>
      <c r="P11" s="29">
        <v>0</v>
      </c>
      <c r="Q11" s="31">
        <f t="shared" si="3"/>
        <v>185781</v>
      </c>
      <c r="R11" s="30">
        <v>0</v>
      </c>
      <c r="S11" s="30">
        <v>13945</v>
      </c>
      <c r="T11" s="30">
        <f>SUM(R11:S11)</f>
        <v>13945</v>
      </c>
      <c r="U11" s="30">
        <v>0</v>
      </c>
      <c r="V11" s="30">
        <v>30000</v>
      </c>
      <c r="W11" s="30">
        <v>200</v>
      </c>
      <c r="X11" s="30">
        <f>SUM(T11:W11)</f>
        <v>44145</v>
      </c>
      <c r="Y11" s="30">
        <v>0</v>
      </c>
      <c r="Z11" s="38">
        <f>O11</f>
        <v>19523</v>
      </c>
      <c r="AA11" s="33">
        <f>Q11-X11-Z11</f>
        <v>122113</v>
      </c>
      <c r="AC11" s="36"/>
    </row>
    <row r="12" spans="2:31" ht="80.25" customHeight="1" x14ac:dyDescent="0.25">
      <c r="B12" s="21">
        <v>8</v>
      </c>
      <c r="C12" s="22" t="s">
        <v>46</v>
      </c>
      <c r="D12" s="23" t="s">
        <v>40</v>
      </c>
      <c r="E12" s="24" t="s">
        <v>47</v>
      </c>
      <c r="F12" s="39">
        <v>42728</v>
      </c>
      <c r="G12" s="22" t="s">
        <v>31</v>
      </c>
      <c r="H12" s="26">
        <v>73100</v>
      </c>
      <c r="I12" s="27">
        <v>0</v>
      </c>
      <c r="J12" s="27">
        <f t="shared" si="4"/>
        <v>73100</v>
      </c>
      <c r="K12" s="27">
        <f t="shared" si="2"/>
        <v>30702</v>
      </c>
      <c r="L12" s="28">
        <f t="shared" si="1"/>
        <v>19737</v>
      </c>
      <c r="M12" s="29">
        <v>300</v>
      </c>
      <c r="N12" s="29">
        <v>5400</v>
      </c>
      <c r="O12" s="38">
        <v>14533</v>
      </c>
      <c r="P12" s="29">
        <v>0</v>
      </c>
      <c r="Q12" s="31">
        <f t="shared" si="3"/>
        <v>143772</v>
      </c>
      <c r="R12" s="30">
        <v>0</v>
      </c>
      <c r="S12" s="30">
        <v>10381</v>
      </c>
      <c r="T12" s="30">
        <f>SUM(R12:S12)</f>
        <v>10381</v>
      </c>
      <c r="U12" s="30">
        <v>0</v>
      </c>
      <c r="V12" s="30">
        <v>10000</v>
      </c>
      <c r="W12" s="30">
        <v>200</v>
      </c>
      <c r="X12" s="30">
        <f t="shared" si="5"/>
        <v>20581</v>
      </c>
      <c r="Y12" s="30">
        <f>P12*10/100</f>
        <v>0</v>
      </c>
      <c r="Z12" s="38">
        <f>O12</f>
        <v>14533</v>
      </c>
      <c r="AA12" s="33">
        <f>Q12-X12-Z12</f>
        <v>108658</v>
      </c>
      <c r="AC12" s="36"/>
    </row>
    <row r="13" spans="2:31" s="40" customFormat="1" ht="80.25" customHeight="1" x14ac:dyDescent="0.25">
      <c r="B13" s="21">
        <v>9</v>
      </c>
      <c r="C13" s="41" t="s">
        <v>48</v>
      </c>
      <c r="D13" s="42" t="s">
        <v>40</v>
      </c>
      <c r="E13" s="43" t="s">
        <v>47</v>
      </c>
      <c r="F13" s="44">
        <v>42941</v>
      </c>
      <c r="G13" s="41" t="s">
        <v>31</v>
      </c>
      <c r="H13" s="26">
        <v>68800</v>
      </c>
      <c r="I13" s="28">
        <v>0</v>
      </c>
      <c r="J13" s="27">
        <f t="shared" si="4"/>
        <v>68800</v>
      </c>
      <c r="K13" s="27">
        <f t="shared" si="2"/>
        <v>28896</v>
      </c>
      <c r="L13" s="28">
        <f t="shared" si="1"/>
        <v>18576</v>
      </c>
      <c r="M13" s="32">
        <v>300</v>
      </c>
      <c r="N13" s="29">
        <v>5400</v>
      </c>
      <c r="O13" s="38">
        <v>13678</v>
      </c>
      <c r="P13" s="29">
        <v>0</v>
      </c>
      <c r="Q13" s="31">
        <f t="shared" si="3"/>
        <v>135650</v>
      </c>
      <c r="R13" s="30">
        <v>0</v>
      </c>
      <c r="S13" s="30">
        <f>ROUND(SUM(J13+K13)*10%/1,0)*1</f>
        <v>9770</v>
      </c>
      <c r="T13" s="30">
        <f>SUM(R13:S13)</f>
        <v>9770</v>
      </c>
      <c r="U13" s="30">
        <v>0</v>
      </c>
      <c r="V13" s="30">
        <v>10000</v>
      </c>
      <c r="W13" s="30">
        <v>200</v>
      </c>
      <c r="X13" s="30">
        <f t="shared" si="5"/>
        <v>19970</v>
      </c>
      <c r="Y13" s="30">
        <v>0</v>
      </c>
      <c r="Z13" s="38">
        <f>O13</f>
        <v>13678</v>
      </c>
      <c r="AA13" s="33">
        <f>Q13-X13-Z13</f>
        <v>102002</v>
      </c>
      <c r="AC13" s="45"/>
    </row>
    <row r="14" spans="2:31" s="40" customFormat="1" ht="25.5" customHeight="1" thickBot="1" x14ac:dyDescent="0.3">
      <c r="B14" s="46"/>
      <c r="C14" s="101" t="s">
        <v>49</v>
      </c>
      <c r="D14" s="102"/>
      <c r="E14" s="102"/>
      <c r="F14" s="102"/>
      <c r="G14" s="103"/>
      <c r="H14" s="47">
        <f>SUM(H5:H13)</f>
        <v>1099000</v>
      </c>
      <c r="I14" s="47">
        <f>SUM(I5:I13)</f>
        <v>0</v>
      </c>
      <c r="J14" s="47">
        <f>SUM(J5:J13)</f>
        <v>1099000</v>
      </c>
      <c r="K14" s="47">
        <f t="shared" ref="K14:AA14" si="6">SUM(K5:K13)</f>
        <v>461580</v>
      </c>
      <c r="L14" s="47">
        <f>SUM(L5:L13)</f>
        <v>296730</v>
      </c>
      <c r="M14" s="47">
        <f t="shared" si="6"/>
        <v>2700</v>
      </c>
      <c r="N14" s="47">
        <f t="shared" si="6"/>
        <v>43200</v>
      </c>
      <c r="O14" s="47">
        <f t="shared" si="6"/>
        <v>86779</v>
      </c>
      <c r="P14" s="47">
        <f t="shared" si="6"/>
        <v>0</v>
      </c>
      <c r="Q14" s="47">
        <f t="shared" si="6"/>
        <v>1989989</v>
      </c>
      <c r="R14" s="47">
        <f t="shared" si="6"/>
        <v>62400</v>
      </c>
      <c r="S14" s="47">
        <f t="shared" si="6"/>
        <v>61986</v>
      </c>
      <c r="T14" s="47">
        <f t="shared" si="6"/>
        <v>124386</v>
      </c>
      <c r="U14" s="47">
        <f t="shared" si="6"/>
        <v>0</v>
      </c>
      <c r="V14" s="47">
        <f t="shared" si="6"/>
        <v>290000</v>
      </c>
      <c r="W14" s="47">
        <f t="shared" si="6"/>
        <v>1800</v>
      </c>
      <c r="X14" s="47">
        <f t="shared" si="6"/>
        <v>416186</v>
      </c>
      <c r="Y14" s="48">
        <f>Y9+Y10+Y11+Y12+Y13</f>
        <v>0</v>
      </c>
      <c r="Z14" s="47">
        <f t="shared" si="6"/>
        <v>86779</v>
      </c>
      <c r="AA14" s="47">
        <f t="shared" si="6"/>
        <v>1487024</v>
      </c>
      <c r="AC14" s="45"/>
    </row>
    <row r="15" spans="2:31" s="40" customFormat="1" ht="25.5" customHeight="1" x14ac:dyDescent="0.25">
      <c r="B15" s="49"/>
      <c r="C15" s="50"/>
      <c r="D15" s="50"/>
      <c r="E15" s="50"/>
      <c r="F15" s="50"/>
      <c r="G15" s="50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2"/>
      <c r="W15" s="52"/>
      <c r="X15" s="52"/>
      <c r="Y15" s="52"/>
      <c r="Z15" s="51"/>
      <c r="AA15" s="51"/>
      <c r="AC15" s="45"/>
    </row>
    <row r="16" spans="2:31" s="40" customFormat="1" ht="25.5" customHeight="1" x14ac:dyDescent="0.25">
      <c r="B16" s="49"/>
      <c r="C16" s="50"/>
      <c r="D16" s="50"/>
      <c r="E16" s="50"/>
      <c r="F16" s="50"/>
      <c r="G16" s="50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2"/>
      <c r="W16" s="52"/>
      <c r="X16" s="52"/>
      <c r="Y16" s="52"/>
      <c r="Z16" s="51"/>
      <c r="AA16" s="51"/>
      <c r="AC16" s="45"/>
    </row>
    <row r="17" spans="2:29" s="40" customFormat="1" ht="25.5" customHeight="1" x14ac:dyDescent="0.25">
      <c r="B17" s="49"/>
      <c r="C17" s="50"/>
      <c r="D17" s="50"/>
      <c r="E17" s="50"/>
      <c r="F17" s="50"/>
      <c r="G17" s="50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2"/>
      <c r="W17" s="52"/>
      <c r="X17" s="52"/>
      <c r="Y17" s="52"/>
      <c r="Z17" s="51"/>
      <c r="AA17" s="51"/>
      <c r="AC17" s="45"/>
    </row>
    <row r="18" spans="2:29" s="40" customFormat="1" ht="25.5" customHeight="1" x14ac:dyDescent="0.25">
      <c r="B18" s="49"/>
      <c r="C18" s="50"/>
      <c r="D18" s="50"/>
      <c r="E18" s="50"/>
      <c r="F18" s="50"/>
      <c r="G18" s="50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  <c r="W18" s="52"/>
      <c r="X18" s="52"/>
      <c r="Y18" s="52"/>
      <c r="Z18" s="51"/>
      <c r="AA18" s="51"/>
      <c r="AC18" s="45"/>
    </row>
    <row r="19" spans="2:29" s="40" customFormat="1" ht="25.5" customHeight="1" x14ac:dyDescent="0.25">
      <c r="B19" s="49"/>
      <c r="C19" s="50"/>
      <c r="D19" s="50"/>
      <c r="E19" s="50"/>
      <c r="F19" s="50"/>
      <c r="G19" s="50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2"/>
      <c r="W19" s="52"/>
      <c r="X19" s="52"/>
      <c r="Y19" s="52"/>
      <c r="Z19" s="51"/>
      <c r="AA19" s="51"/>
      <c r="AC19" s="45"/>
    </row>
    <row r="20" spans="2:29" s="40" customFormat="1" ht="25.5" customHeight="1" x14ac:dyDescent="0.25">
      <c r="B20" s="49"/>
      <c r="C20" s="50"/>
      <c r="D20" s="50"/>
      <c r="E20" s="50"/>
      <c r="F20" s="50"/>
      <c r="G20" s="50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2"/>
      <c r="W20" s="52"/>
      <c r="X20" s="52"/>
      <c r="Y20" s="52"/>
      <c r="Z20" s="51"/>
      <c r="AA20" s="51"/>
      <c r="AC20" s="45"/>
    </row>
    <row r="21" spans="2:29" s="40" customFormat="1" ht="25.5" customHeight="1" x14ac:dyDescent="0.25">
      <c r="B21" s="49"/>
      <c r="C21" s="50"/>
      <c r="D21" s="50"/>
      <c r="E21" s="50"/>
      <c r="F21" s="50"/>
      <c r="G21" s="50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W21" s="52"/>
      <c r="X21" s="52"/>
      <c r="Y21" s="52"/>
      <c r="Z21" s="51"/>
      <c r="AA21" s="51"/>
      <c r="AC21" s="45"/>
    </row>
    <row r="22" spans="2:29" s="40" customFormat="1" ht="25.5" customHeight="1" x14ac:dyDescent="0.25">
      <c r="B22" s="49"/>
      <c r="C22" s="50"/>
      <c r="D22" s="50"/>
      <c r="E22" s="50"/>
      <c r="F22" s="50"/>
      <c r="G22" s="50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2"/>
      <c r="W22" s="52"/>
      <c r="X22" s="52"/>
      <c r="Y22" s="52"/>
      <c r="Z22" s="51"/>
      <c r="AA22" s="51"/>
      <c r="AC22" s="45"/>
    </row>
    <row r="23" spans="2:29" s="40" customFormat="1" ht="25.5" customHeight="1" x14ac:dyDescent="0.25">
      <c r="B23" s="49"/>
      <c r="C23" s="50"/>
      <c r="D23" s="50"/>
      <c r="E23" s="50"/>
      <c r="F23" s="50"/>
      <c r="G23" s="50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W23" s="52"/>
      <c r="X23" s="52"/>
      <c r="Y23" s="52"/>
      <c r="Z23" s="51"/>
      <c r="AA23" s="51"/>
      <c r="AC23" s="45"/>
    </row>
    <row r="24" spans="2:29" s="40" customFormat="1" ht="25.5" customHeight="1" x14ac:dyDescent="0.25">
      <c r="B24" s="49"/>
      <c r="C24" s="50"/>
      <c r="D24" s="50"/>
      <c r="E24" s="50"/>
      <c r="F24" s="50"/>
      <c r="G24" s="50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2"/>
      <c r="W24" s="52"/>
      <c r="X24" s="52"/>
      <c r="Y24" s="52"/>
      <c r="Z24" s="51"/>
      <c r="AA24" s="51"/>
      <c r="AC24" s="45"/>
    </row>
    <row r="25" spans="2:29" s="40" customFormat="1" ht="25.5" customHeight="1" x14ac:dyDescent="0.25">
      <c r="B25" s="49"/>
      <c r="C25" s="50"/>
      <c r="D25" s="50"/>
      <c r="E25" s="50"/>
      <c r="F25" s="50"/>
      <c r="G25" s="50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2"/>
      <c r="W25" s="52"/>
      <c r="X25" s="52"/>
      <c r="Y25" s="52"/>
      <c r="Z25" s="51"/>
      <c r="AA25" s="51"/>
      <c r="AC25" s="45"/>
    </row>
    <row r="26" spans="2:29" s="40" customFormat="1" ht="25.5" customHeight="1" x14ac:dyDescent="0.25">
      <c r="B26" s="49"/>
      <c r="C26" s="50"/>
      <c r="D26" s="50"/>
      <c r="E26" s="50"/>
      <c r="F26" s="50"/>
      <c r="G26" s="50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2"/>
      <c r="W26" s="52"/>
      <c r="X26" s="52"/>
      <c r="Y26" s="52"/>
      <c r="Z26" s="51"/>
      <c r="AA26" s="51"/>
      <c r="AC26" s="45"/>
    </row>
    <row r="27" spans="2:29" s="40" customFormat="1" ht="25.5" customHeight="1" x14ac:dyDescent="0.25">
      <c r="B27" s="49"/>
      <c r="C27" s="50"/>
      <c r="D27" s="50"/>
      <c r="E27" s="50"/>
      <c r="F27" s="50"/>
      <c r="G27" s="50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2"/>
      <c r="W27" s="52"/>
      <c r="X27" s="52"/>
      <c r="Y27" s="52"/>
      <c r="Z27" s="51"/>
      <c r="AA27" s="51"/>
      <c r="AC27" s="45"/>
    </row>
    <row r="28" spans="2:29" s="40" customFormat="1" ht="25.5" customHeight="1" x14ac:dyDescent="0.25">
      <c r="B28" s="49"/>
      <c r="C28" s="50"/>
      <c r="D28" s="50"/>
      <c r="E28" s="50"/>
      <c r="F28" s="50"/>
      <c r="G28" s="50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2"/>
      <c r="W28" s="52"/>
      <c r="X28" s="52"/>
      <c r="Y28" s="52"/>
      <c r="Z28" s="51"/>
      <c r="AA28" s="51"/>
      <c r="AC28" s="45"/>
    </row>
    <row r="29" spans="2:29" s="40" customFormat="1" ht="25.5" customHeight="1" x14ac:dyDescent="0.25">
      <c r="B29" s="49"/>
      <c r="C29" s="50"/>
      <c r="D29" s="50"/>
      <c r="E29" s="50"/>
      <c r="F29" s="50"/>
      <c r="G29" s="50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2"/>
      <c r="W29" s="52"/>
      <c r="X29" s="52"/>
      <c r="Y29" s="52"/>
      <c r="Z29" s="51"/>
      <c r="AA29" s="51"/>
      <c r="AC29" s="45"/>
    </row>
    <row r="30" spans="2:29" s="40" customFormat="1" ht="25.5" customHeight="1" x14ac:dyDescent="0.25">
      <c r="B30" s="49"/>
      <c r="C30" s="50"/>
      <c r="D30" s="50"/>
      <c r="E30" s="50"/>
      <c r="F30" s="50"/>
      <c r="G30" s="50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2"/>
      <c r="W30" s="52"/>
      <c r="X30" s="52"/>
      <c r="Y30" s="52"/>
      <c r="Z30" s="51"/>
      <c r="AA30" s="51"/>
      <c r="AC30" s="45"/>
    </row>
    <row r="31" spans="2:29" s="40" customFormat="1" ht="25.5" customHeight="1" x14ac:dyDescent="0.25">
      <c r="B31" s="49"/>
      <c r="C31" s="50"/>
      <c r="D31" s="50"/>
      <c r="E31" s="50"/>
      <c r="F31" s="50"/>
      <c r="G31" s="50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2"/>
      <c r="W31" s="52"/>
      <c r="X31" s="52"/>
      <c r="Y31" s="52"/>
      <c r="Z31" s="51"/>
      <c r="AA31" s="51"/>
      <c r="AC31" s="45"/>
    </row>
    <row r="32" spans="2:29" s="40" customFormat="1" ht="25.5" customHeight="1" x14ac:dyDescent="0.25">
      <c r="B32" s="49"/>
      <c r="C32" s="50"/>
      <c r="D32" s="50"/>
      <c r="E32" s="50"/>
      <c r="F32" s="50"/>
      <c r="G32" s="50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2"/>
      <c r="W32" s="52"/>
      <c r="X32" s="52"/>
      <c r="Y32" s="52"/>
      <c r="Z32" s="51"/>
      <c r="AA32" s="51"/>
      <c r="AC32" s="45"/>
    </row>
    <row r="33" spans="2:30" s="40" customFormat="1" ht="25.5" customHeight="1" x14ac:dyDescent="0.25">
      <c r="B33" s="49"/>
      <c r="C33" s="50"/>
      <c r="D33" s="50"/>
      <c r="E33" s="50"/>
      <c r="F33" s="50"/>
      <c r="G33" s="50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2"/>
      <c r="W33" s="52"/>
      <c r="X33" s="52"/>
      <c r="Y33" s="52"/>
      <c r="Z33" s="51"/>
      <c r="AA33" s="51"/>
      <c r="AC33" s="45"/>
    </row>
    <row r="34" spans="2:30" s="40" customFormat="1" ht="25.5" customHeight="1" x14ac:dyDescent="0.25">
      <c r="B34" s="49"/>
      <c r="C34" s="50"/>
      <c r="D34" s="50"/>
      <c r="E34" s="50"/>
      <c r="F34" s="50"/>
      <c r="G34" s="50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2"/>
      <c r="W34" s="52"/>
      <c r="X34" s="52"/>
      <c r="Y34" s="52"/>
      <c r="Z34" s="51"/>
      <c r="AA34" s="51"/>
      <c r="AC34" s="45"/>
    </row>
    <row r="35" spans="2:30" s="40" customFormat="1" ht="3.75" customHeight="1" x14ac:dyDescent="0.25">
      <c r="B35" s="49"/>
      <c r="C35" s="53"/>
      <c r="D35" s="54"/>
      <c r="E35" s="55"/>
      <c r="F35" s="56"/>
      <c r="G35" s="53"/>
      <c r="H35" s="51"/>
      <c r="I35" s="51"/>
      <c r="J35" s="51"/>
      <c r="K35" s="51"/>
      <c r="L35" s="51"/>
      <c r="M35" s="51"/>
      <c r="N35" s="51"/>
      <c r="O35" s="51"/>
      <c r="P35" s="51"/>
      <c r="Q35" s="52"/>
      <c r="R35" s="51"/>
      <c r="S35" s="51"/>
      <c r="T35" s="51"/>
      <c r="U35" s="51"/>
      <c r="V35" s="51"/>
      <c r="W35" s="51"/>
      <c r="X35" s="51"/>
      <c r="Y35" s="51"/>
      <c r="Z35" s="51"/>
      <c r="AA35" s="51"/>
      <c r="AC35" s="45"/>
    </row>
    <row r="36" spans="2:30" ht="13.5" customHeight="1" thickBot="1" x14ac:dyDescent="0.25">
      <c r="B36" s="2"/>
      <c r="C36" s="104" t="s">
        <v>0</v>
      </c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R36" s="57"/>
      <c r="S36" s="40"/>
      <c r="T36" s="58"/>
      <c r="U36" s="58"/>
      <c r="V36" s="40"/>
      <c r="W36" s="58"/>
      <c r="X36" s="40"/>
      <c r="Y36" s="40"/>
      <c r="Z36" s="1"/>
      <c r="AA36" s="1"/>
    </row>
    <row r="37" spans="2:30" s="8" customFormat="1" ht="14.25" customHeight="1" x14ac:dyDescent="0.25">
      <c r="B37" s="105" t="s">
        <v>1</v>
      </c>
      <c r="C37" s="99" t="s">
        <v>2</v>
      </c>
      <c r="D37" s="99" t="s">
        <v>3</v>
      </c>
      <c r="E37" s="107" t="s">
        <v>4</v>
      </c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8"/>
      <c r="R37" s="109"/>
      <c r="S37" s="109"/>
      <c r="T37" s="109"/>
      <c r="U37" s="109"/>
      <c r="V37" s="109"/>
      <c r="W37" s="109"/>
      <c r="X37" s="110"/>
      <c r="Y37" s="59"/>
      <c r="Z37" s="99" t="s">
        <v>5</v>
      </c>
      <c r="AA37" s="90" t="s">
        <v>6</v>
      </c>
    </row>
    <row r="38" spans="2:30" s="8" customFormat="1" ht="57.75" x14ac:dyDescent="0.25">
      <c r="B38" s="106"/>
      <c r="C38" s="100"/>
      <c r="D38" s="100"/>
      <c r="E38" s="10" t="s">
        <v>7</v>
      </c>
      <c r="F38" s="10" t="s">
        <v>8</v>
      </c>
      <c r="G38" s="10" t="s">
        <v>9</v>
      </c>
      <c r="H38" s="11" t="s">
        <v>10</v>
      </c>
      <c r="I38" s="10" t="s">
        <v>11</v>
      </c>
      <c r="J38" s="10" t="s">
        <v>12</v>
      </c>
      <c r="K38" s="10" t="s">
        <v>13</v>
      </c>
      <c r="L38" s="10" t="s">
        <v>14</v>
      </c>
      <c r="M38" s="10" t="s">
        <v>15</v>
      </c>
      <c r="N38" s="10" t="s">
        <v>50</v>
      </c>
      <c r="O38" s="12" t="s">
        <v>5</v>
      </c>
      <c r="P38" s="13" t="s">
        <v>17</v>
      </c>
      <c r="Q38" s="14" t="s">
        <v>18</v>
      </c>
      <c r="R38" s="60" t="s">
        <v>19</v>
      </c>
      <c r="S38" s="60" t="s">
        <v>20</v>
      </c>
      <c r="T38" s="60" t="s">
        <v>21</v>
      </c>
      <c r="U38" s="15" t="s">
        <v>22</v>
      </c>
      <c r="V38" s="60" t="s">
        <v>23</v>
      </c>
      <c r="W38" s="60" t="s">
        <v>24</v>
      </c>
      <c r="X38" s="60" t="s">
        <v>25</v>
      </c>
      <c r="Y38" s="13" t="s">
        <v>26</v>
      </c>
      <c r="Z38" s="100"/>
      <c r="AA38" s="91"/>
    </row>
    <row r="39" spans="2:30" x14ac:dyDescent="0.25">
      <c r="B39" s="61">
        <v>1</v>
      </c>
      <c r="C39" s="62">
        <f>B39+1</f>
        <v>2</v>
      </c>
      <c r="D39" s="62">
        <f>C39+1</f>
        <v>3</v>
      </c>
      <c r="E39" s="62">
        <f>D39+1</f>
        <v>4</v>
      </c>
      <c r="F39" s="62"/>
      <c r="G39" s="62">
        <f>E39+1</f>
        <v>5</v>
      </c>
      <c r="H39" s="63">
        <f>G39+1</f>
        <v>6</v>
      </c>
      <c r="I39" s="62">
        <f>H39+1</f>
        <v>7</v>
      </c>
      <c r="J39" s="62"/>
      <c r="K39" s="62">
        <f>I39+1</f>
        <v>8</v>
      </c>
      <c r="L39" s="62">
        <f t="shared" ref="L39:AA39" si="7">K39+1</f>
        <v>9</v>
      </c>
      <c r="M39" s="62">
        <f t="shared" si="7"/>
        <v>10</v>
      </c>
      <c r="N39" s="62">
        <f t="shared" si="7"/>
        <v>11</v>
      </c>
      <c r="O39" s="19">
        <f t="shared" si="7"/>
        <v>12</v>
      </c>
      <c r="P39" s="62">
        <f t="shared" si="7"/>
        <v>13</v>
      </c>
      <c r="Q39" s="64">
        <f t="shared" si="7"/>
        <v>14</v>
      </c>
      <c r="R39" s="63">
        <f t="shared" si="7"/>
        <v>15</v>
      </c>
      <c r="S39" s="65">
        <f t="shared" si="7"/>
        <v>16</v>
      </c>
      <c r="T39" s="63">
        <f t="shared" si="7"/>
        <v>17</v>
      </c>
      <c r="U39" s="65">
        <f t="shared" si="7"/>
        <v>18</v>
      </c>
      <c r="V39" s="63">
        <f t="shared" si="7"/>
        <v>19</v>
      </c>
      <c r="W39" s="65">
        <f t="shared" si="7"/>
        <v>20</v>
      </c>
      <c r="X39" s="63">
        <f t="shared" si="7"/>
        <v>21</v>
      </c>
      <c r="Y39" s="65"/>
      <c r="Z39" s="64">
        <f>X39+1</f>
        <v>22</v>
      </c>
      <c r="AA39" s="62">
        <f t="shared" si="7"/>
        <v>23</v>
      </c>
    </row>
    <row r="40" spans="2:30" s="40" customFormat="1" ht="75" customHeight="1" x14ac:dyDescent="0.25">
      <c r="B40" s="66">
        <v>10</v>
      </c>
      <c r="C40" s="41" t="s">
        <v>51</v>
      </c>
      <c r="D40" s="42" t="s">
        <v>52</v>
      </c>
      <c r="E40" s="43" t="s">
        <v>53</v>
      </c>
      <c r="F40" s="67" t="s">
        <v>54</v>
      </c>
      <c r="G40" s="22" t="s">
        <v>31</v>
      </c>
      <c r="H40" s="26">
        <v>64000</v>
      </c>
      <c r="I40" s="28">
        <v>0</v>
      </c>
      <c r="J40" s="27">
        <f t="shared" ref="J40:J46" si="8">H40+I40</f>
        <v>64000</v>
      </c>
      <c r="K40" s="27">
        <f>ROUND(SUM(H40+I40)*42%/1,0)*1</f>
        <v>26880</v>
      </c>
      <c r="L40" s="27">
        <f>ROUND(SUM(I40+H40)*27%/1,0)*1</f>
        <v>17280</v>
      </c>
      <c r="M40" s="32">
        <v>300</v>
      </c>
      <c r="N40" s="32">
        <v>2700</v>
      </c>
      <c r="O40" s="32">
        <v>0</v>
      </c>
      <c r="P40" s="32">
        <v>0</v>
      </c>
      <c r="Q40" s="31">
        <f t="shared" ref="Q40:Q46" si="9">SUM(J40:P40)</f>
        <v>111160</v>
      </c>
      <c r="R40" s="30">
        <v>10000</v>
      </c>
      <c r="S40" s="68">
        <v>0</v>
      </c>
      <c r="T40" s="30">
        <f>R40</f>
        <v>10000</v>
      </c>
      <c r="U40" s="30">
        <v>1000</v>
      </c>
      <c r="V40" s="30">
        <v>5000</v>
      </c>
      <c r="W40" s="30">
        <v>200</v>
      </c>
      <c r="X40" s="30">
        <f>SUM(T40:W40)</f>
        <v>16200</v>
      </c>
      <c r="Y40" s="30"/>
      <c r="Z40" s="32">
        <v>0</v>
      </c>
      <c r="AA40" s="33">
        <f>SUM(Q40-X40-Z40)</f>
        <v>94960</v>
      </c>
      <c r="AD40" s="45"/>
    </row>
    <row r="41" spans="2:30" ht="75" customHeight="1" x14ac:dyDescent="0.25">
      <c r="B41" s="66">
        <v>11</v>
      </c>
      <c r="C41" s="22" t="s">
        <v>55</v>
      </c>
      <c r="D41" s="23" t="s">
        <v>56</v>
      </c>
      <c r="E41" s="24" t="s">
        <v>57</v>
      </c>
      <c r="F41" s="69" t="s">
        <v>58</v>
      </c>
      <c r="G41" s="22" t="s">
        <v>31</v>
      </c>
      <c r="H41" s="26">
        <v>38600</v>
      </c>
      <c r="I41" s="27">
        <v>0</v>
      </c>
      <c r="J41" s="27">
        <f t="shared" si="8"/>
        <v>38600</v>
      </c>
      <c r="K41" s="27">
        <f t="shared" ref="K41:K46" si="10">ROUND(SUM(H41+I41)*42%/1,0)*1</f>
        <v>16212</v>
      </c>
      <c r="L41" s="27">
        <f>ROUND(SUM(I41+H41)*27%/1,0)*1</f>
        <v>10422</v>
      </c>
      <c r="M41" s="29">
        <v>300</v>
      </c>
      <c r="N41" s="32">
        <v>2700</v>
      </c>
      <c r="O41" s="32">
        <v>0</v>
      </c>
      <c r="P41" s="32">
        <v>0</v>
      </c>
      <c r="Q41" s="31">
        <f t="shared" si="9"/>
        <v>68234</v>
      </c>
      <c r="R41" s="30">
        <v>6000</v>
      </c>
      <c r="S41" s="68">
        <v>0</v>
      </c>
      <c r="T41" s="30">
        <f>R41</f>
        <v>6000</v>
      </c>
      <c r="U41" s="30">
        <v>2000</v>
      </c>
      <c r="V41" s="30">
        <v>1000</v>
      </c>
      <c r="W41" s="30">
        <v>200</v>
      </c>
      <c r="X41" s="30">
        <f>SUM(T41:W41)</f>
        <v>9200</v>
      </c>
      <c r="Y41" s="30"/>
      <c r="Z41" s="32">
        <v>0</v>
      </c>
      <c r="AA41" s="33">
        <f>SUM(Q41-X41-Z41)</f>
        <v>59034</v>
      </c>
    </row>
    <row r="42" spans="2:30" ht="46.5" customHeight="1" x14ac:dyDescent="0.25">
      <c r="B42" s="70">
        <v>12</v>
      </c>
      <c r="C42" s="41" t="s">
        <v>59</v>
      </c>
      <c r="D42" s="32" t="s">
        <v>60</v>
      </c>
      <c r="E42" s="43">
        <v>0</v>
      </c>
      <c r="F42" s="43">
        <v>0</v>
      </c>
      <c r="G42" s="41" t="s">
        <v>31</v>
      </c>
      <c r="H42" s="26">
        <v>0</v>
      </c>
      <c r="I42" s="28">
        <v>0</v>
      </c>
      <c r="J42" s="27">
        <f t="shared" si="8"/>
        <v>0</v>
      </c>
      <c r="K42" s="27">
        <f t="shared" si="10"/>
        <v>0</v>
      </c>
      <c r="L42" s="27">
        <f>ROUND(SUM(I42+H42)*27%/1,0)*1</f>
        <v>0</v>
      </c>
      <c r="M42" s="32">
        <v>0</v>
      </c>
      <c r="N42" s="32">
        <v>0</v>
      </c>
      <c r="O42" s="32">
        <v>0</v>
      </c>
      <c r="P42" s="32">
        <v>0</v>
      </c>
      <c r="Q42" s="31">
        <f t="shared" si="9"/>
        <v>0</v>
      </c>
      <c r="R42" s="30">
        <v>0</v>
      </c>
      <c r="S42" s="68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/>
      <c r="Z42" s="32">
        <v>0</v>
      </c>
      <c r="AA42" s="71">
        <v>0</v>
      </c>
    </row>
    <row r="43" spans="2:30" ht="75" customHeight="1" x14ac:dyDescent="0.25">
      <c r="B43" s="66">
        <v>13</v>
      </c>
      <c r="C43" s="22" t="s">
        <v>61</v>
      </c>
      <c r="D43" s="23" t="s">
        <v>62</v>
      </c>
      <c r="E43" s="24" t="s">
        <v>63</v>
      </c>
      <c r="F43" s="72" t="s">
        <v>64</v>
      </c>
      <c r="G43" s="22" t="s">
        <v>31</v>
      </c>
      <c r="H43" s="26">
        <v>37200</v>
      </c>
      <c r="I43" s="27">
        <v>0</v>
      </c>
      <c r="J43" s="27">
        <f t="shared" si="8"/>
        <v>37200</v>
      </c>
      <c r="K43" s="27">
        <f t="shared" si="10"/>
        <v>15624</v>
      </c>
      <c r="L43" s="27">
        <f>ROUND(SUM(I43+H43)*27%/1,0)*1</f>
        <v>10044</v>
      </c>
      <c r="M43" s="29">
        <v>300</v>
      </c>
      <c r="N43" s="29">
        <v>2700</v>
      </c>
      <c r="O43" s="32">
        <v>0</v>
      </c>
      <c r="P43" s="32">
        <v>0</v>
      </c>
      <c r="Q43" s="31">
        <f t="shared" si="9"/>
        <v>65868</v>
      </c>
      <c r="R43" s="30">
        <v>10000</v>
      </c>
      <c r="S43" s="68">
        <v>0</v>
      </c>
      <c r="T43" s="30">
        <f>R43</f>
        <v>10000</v>
      </c>
      <c r="U43" s="30">
        <v>0</v>
      </c>
      <c r="V43" s="30">
        <v>0</v>
      </c>
      <c r="W43" s="30">
        <v>200</v>
      </c>
      <c r="X43" s="30">
        <f>SUM(T43:W43)</f>
        <v>10200</v>
      </c>
      <c r="Y43" s="30"/>
      <c r="Z43" s="32">
        <v>0</v>
      </c>
      <c r="AA43" s="33">
        <f>SUM(Q43-X43-Z43)</f>
        <v>55668</v>
      </c>
    </row>
    <row r="44" spans="2:30" ht="75" customHeight="1" x14ac:dyDescent="0.25">
      <c r="B44" s="66">
        <v>14</v>
      </c>
      <c r="C44" s="22" t="s">
        <v>65</v>
      </c>
      <c r="D44" s="23" t="s">
        <v>62</v>
      </c>
      <c r="E44" s="24" t="s">
        <v>63</v>
      </c>
      <c r="F44" s="72" t="s">
        <v>66</v>
      </c>
      <c r="G44" s="22" t="s">
        <v>31</v>
      </c>
      <c r="H44" s="26">
        <v>37200</v>
      </c>
      <c r="I44" s="27">
        <v>0</v>
      </c>
      <c r="J44" s="27">
        <f t="shared" si="8"/>
        <v>37200</v>
      </c>
      <c r="K44" s="27">
        <f t="shared" si="10"/>
        <v>15624</v>
      </c>
      <c r="L44" s="27">
        <f>ROUND(SUM(I44+H44)*27%/1,0)*1</f>
        <v>10044</v>
      </c>
      <c r="M44" s="29">
        <v>300</v>
      </c>
      <c r="N44" s="29">
        <v>2700</v>
      </c>
      <c r="O44" s="32">
        <v>0</v>
      </c>
      <c r="P44" s="32">
        <v>0</v>
      </c>
      <c r="Q44" s="31">
        <f t="shared" si="9"/>
        <v>65868</v>
      </c>
      <c r="R44" s="30">
        <v>7000</v>
      </c>
      <c r="S44" s="68">
        <v>0</v>
      </c>
      <c r="T44" s="30">
        <f>R44</f>
        <v>7000</v>
      </c>
      <c r="U44" s="30">
        <v>0</v>
      </c>
      <c r="V44" s="30">
        <v>0</v>
      </c>
      <c r="W44" s="30">
        <v>200</v>
      </c>
      <c r="X44" s="30">
        <f>SUM(T44:W44)</f>
        <v>7200</v>
      </c>
      <c r="Y44" s="30"/>
      <c r="Z44" s="32">
        <v>0</v>
      </c>
      <c r="AA44" s="33">
        <f>SUM(Q44-X44-Z44)</f>
        <v>58668</v>
      </c>
    </row>
    <row r="45" spans="2:30" ht="75" customHeight="1" x14ac:dyDescent="0.25">
      <c r="B45" s="66">
        <v>15</v>
      </c>
      <c r="C45" s="22" t="s">
        <v>67</v>
      </c>
      <c r="D45" s="29" t="s">
        <v>68</v>
      </c>
      <c r="E45" s="24" t="s">
        <v>69</v>
      </c>
      <c r="F45" s="73" t="s">
        <v>70</v>
      </c>
      <c r="G45" s="22" t="s">
        <v>31</v>
      </c>
      <c r="H45" s="26">
        <v>19100</v>
      </c>
      <c r="I45" s="27">
        <v>0</v>
      </c>
      <c r="J45" s="27">
        <f t="shared" si="8"/>
        <v>19100</v>
      </c>
      <c r="K45" s="27">
        <f t="shared" si="10"/>
        <v>8022</v>
      </c>
      <c r="L45" s="28">
        <v>5400</v>
      </c>
      <c r="M45" s="29">
        <v>125</v>
      </c>
      <c r="N45" s="29">
        <v>1000</v>
      </c>
      <c r="O45" s="38">
        <v>3798</v>
      </c>
      <c r="P45" s="32">
        <v>0</v>
      </c>
      <c r="Q45" s="31">
        <f t="shared" si="9"/>
        <v>37445</v>
      </c>
      <c r="R45" s="30">
        <v>0</v>
      </c>
      <c r="S45" s="30">
        <v>2713</v>
      </c>
      <c r="T45" s="30">
        <f>S45</f>
        <v>2713</v>
      </c>
      <c r="U45" s="30">
        <v>0</v>
      </c>
      <c r="V45" s="30">
        <v>0</v>
      </c>
      <c r="W45" s="30">
        <v>200</v>
      </c>
      <c r="X45" s="30">
        <f>SUM(T45:W45)</f>
        <v>2913</v>
      </c>
      <c r="Y45" s="30">
        <f>P45*10/100</f>
        <v>0</v>
      </c>
      <c r="Z45" s="38">
        <f>O45</f>
        <v>3798</v>
      </c>
      <c r="AA45" s="33">
        <f>Q45-X45-Z45</f>
        <v>30734</v>
      </c>
    </row>
    <row r="46" spans="2:30" ht="75" customHeight="1" x14ac:dyDescent="0.25">
      <c r="B46" s="66">
        <v>16</v>
      </c>
      <c r="C46" s="22" t="s">
        <v>71</v>
      </c>
      <c r="D46" s="29" t="s">
        <v>68</v>
      </c>
      <c r="E46" s="24" t="s">
        <v>69</v>
      </c>
      <c r="F46" s="72">
        <v>44867</v>
      </c>
      <c r="G46" s="22" t="s">
        <v>31</v>
      </c>
      <c r="H46" s="26">
        <v>21500</v>
      </c>
      <c r="I46" s="27">
        <v>0</v>
      </c>
      <c r="J46" s="27">
        <f t="shared" si="8"/>
        <v>21500</v>
      </c>
      <c r="K46" s="27">
        <f t="shared" si="10"/>
        <v>9030</v>
      </c>
      <c r="L46" s="27">
        <f>ROUND(SUM(I46+H46)*27%/1,0)*1</f>
        <v>5805</v>
      </c>
      <c r="M46" s="29">
        <v>125</v>
      </c>
      <c r="N46" s="29">
        <v>1000</v>
      </c>
      <c r="O46" s="38">
        <v>4275</v>
      </c>
      <c r="P46" s="32">
        <v>0</v>
      </c>
      <c r="Q46" s="31">
        <f t="shared" si="9"/>
        <v>41735</v>
      </c>
      <c r="R46" s="30">
        <v>0</v>
      </c>
      <c r="S46" s="30">
        <f>ROUND(SUM(J46+K46)*10%/1,0)*1</f>
        <v>3053</v>
      </c>
      <c r="T46" s="30">
        <f>S46</f>
        <v>3053</v>
      </c>
      <c r="U46" s="30">
        <v>12550</v>
      </c>
      <c r="V46" s="30">
        <v>0</v>
      </c>
      <c r="W46" s="30">
        <v>200</v>
      </c>
      <c r="X46" s="30">
        <f>SUM(T46:W46)</f>
        <v>15803</v>
      </c>
      <c r="Y46" s="30">
        <f>P46*10/100</f>
        <v>0</v>
      </c>
      <c r="Z46" s="38">
        <f>O46</f>
        <v>4275</v>
      </c>
      <c r="AA46" s="33">
        <f>Q46-X46-Z46</f>
        <v>21657</v>
      </c>
    </row>
    <row r="47" spans="2:30" ht="13.5" thickBot="1" x14ac:dyDescent="0.3">
      <c r="U47" s="40"/>
      <c r="Y47" s="30"/>
    </row>
    <row r="48" spans="2:30" ht="29.25" customHeight="1" thickBot="1" x14ac:dyDescent="0.3">
      <c r="B48" s="74"/>
      <c r="C48" s="92" t="s">
        <v>72</v>
      </c>
      <c r="D48" s="92"/>
      <c r="E48" s="92"/>
      <c r="F48" s="92"/>
      <c r="G48" s="93"/>
      <c r="H48" s="75">
        <f>SUM(H40:H46)</f>
        <v>217600</v>
      </c>
      <c r="I48" s="76">
        <f>SUM(I40:I46)</f>
        <v>0</v>
      </c>
      <c r="J48" s="76">
        <f>SUM(J40:J46)</f>
        <v>217600</v>
      </c>
      <c r="K48" s="76">
        <f t="shared" ref="K48:Z48" si="11">SUM(K40:K46)</f>
        <v>91392</v>
      </c>
      <c r="L48" s="76">
        <f>SUM(L40:L46)</f>
        <v>58995</v>
      </c>
      <c r="M48" s="76">
        <f t="shared" si="11"/>
        <v>1450</v>
      </c>
      <c r="N48" s="76">
        <f t="shared" si="11"/>
        <v>12800</v>
      </c>
      <c r="O48" s="76">
        <f>SUM(O40:O46)</f>
        <v>8073</v>
      </c>
      <c r="P48" s="76">
        <f t="shared" si="11"/>
        <v>0</v>
      </c>
      <c r="Q48" s="76">
        <f t="shared" si="11"/>
        <v>390310</v>
      </c>
      <c r="R48" s="76">
        <f t="shared" si="11"/>
        <v>33000</v>
      </c>
      <c r="S48" s="76">
        <f t="shared" si="11"/>
        <v>5766</v>
      </c>
      <c r="T48" s="76">
        <f t="shared" si="11"/>
        <v>38766</v>
      </c>
      <c r="U48" s="76">
        <f t="shared" si="11"/>
        <v>15550</v>
      </c>
      <c r="V48" s="76">
        <f t="shared" si="11"/>
        <v>6000</v>
      </c>
      <c r="W48" s="76">
        <f t="shared" si="11"/>
        <v>1200</v>
      </c>
      <c r="X48" s="76">
        <f t="shared" si="11"/>
        <v>61516</v>
      </c>
      <c r="Y48" s="77">
        <f>Y45+Y46</f>
        <v>0</v>
      </c>
      <c r="Z48" s="76">
        <f t="shared" si="11"/>
        <v>8073</v>
      </c>
      <c r="AA48" s="77">
        <f>SUM(AA40:AA46)</f>
        <v>320721</v>
      </c>
    </row>
    <row r="49" spans="2:32" ht="28.5" customHeight="1" thickBot="1" x14ac:dyDescent="0.3">
      <c r="B49" s="78"/>
      <c r="C49" s="94" t="s">
        <v>73</v>
      </c>
      <c r="D49" s="95"/>
      <c r="E49" s="95"/>
      <c r="F49" s="95"/>
      <c r="G49" s="96"/>
      <c r="H49" s="79">
        <f t="shared" ref="H49:Z49" si="12">H14+H48</f>
        <v>1316600</v>
      </c>
      <c r="I49" s="79">
        <f t="shared" si="12"/>
        <v>0</v>
      </c>
      <c r="J49" s="79">
        <f t="shared" si="12"/>
        <v>1316600</v>
      </c>
      <c r="K49" s="79">
        <f t="shared" si="12"/>
        <v>552972</v>
      </c>
      <c r="L49" s="79">
        <f t="shared" si="12"/>
        <v>355725</v>
      </c>
      <c r="M49" s="79">
        <f t="shared" si="12"/>
        <v>4150</v>
      </c>
      <c r="N49" s="79">
        <f t="shared" si="12"/>
        <v>56000</v>
      </c>
      <c r="O49" s="79">
        <f>O14+O48</f>
        <v>94852</v>
      </c>
      <c r="P49" s="79">
        <f t="shared" si="12"/>
        <v>0</v>
      </c>
      <c r="Q49" s="80">
        <f t="shared" si="12"/>
        <v>2380299</v>
      </c>
      <c r="R49" s="79">
        <f t="shared" si="12"/>
        <v>95400</v>
      </c>
      <c r="S49" s="79">
        <f t="shared" si="12"/>
        <v>67752</v>
      </c>
      <c r="T49" s="79">
        <f>T14+T48</f>
        <v>163152</v>
      </c>
      <c r="U49" s="79">
        <f t="shared" si="12"/>
        <v>15550</v>
      </c>
      <c r="V49" s="79">
        <f t="shared" si="12"/>
        <v>296000</v>
      </c>
      <c r="W49" s="79">
        <f t="shared" si="12"/>
        <v>3000</v>
      </c>
      <c r="X49" s="79">
        <f t="shared" si="12"/>
        <v>477702</v>
      </c>
      <c r="Y49" s="79"/>
      <c r="Z49" s="79">
        <f t="shared" si="12"/>
        <v>94852</v>
      </c>
      <c r="AA49" s="81">
        <f>AA14+AA48</f>
        <v>1807745</v>
      </c>
      <c r="AB49" s="40"/>
      <c r="AF49" s="82">
        <f>Q49-R49-S49-W49-Y49-Z49</f>
        <v>2119295</v>
      </c>
    </row>
    <row r="50" spans="2:32" x14ac:dyDescent="0.25">
      <c r="Q50" s="40"/>
      <c r="R50" s="40"/>
      <c r="S50" s="40"/>
      <c r="T50" s="40"/>
      <c r="U50" s="40"/>
      <c r="V50" s="40"/>
      <c r="W50" s="40"/>
      <c r="X50" s="40"/>
      <c r="Y50" s="40"/>
    </row>
    <row r="51" spans="2:32" x14ac:dyDescent="0.25">
      <c r="Q51" s="83"/>
    </row>
    <row r="52" spans="2:32" ht="24" customHeight="1" x14ac:dyDescent="0.25">
      <c r="B52" s="84"/>
      <c r="C52" s="85" t="s">
        <v>74</v>
      </c>
      <c r="D52" s="86">
        <f>Q49</f>
        <v>2380299</v>
      </c>
      <c r="E52" s="87"/>
      <c r="F52" s="87"/>
      <c r="H52" s="45"/>
      <c r="J52" s="36"/>
      <c r="K52" s="36"/>
      <c r="L52" s="36"/>
      <c r="M52" s="36"/>
      <c r="N52" s="36"/>
      <c r="Q52" s="83"/>
    </row>
    <row r="53" spans="2:32" ht="24" customHeight="1" x14ac:dyDescent="0.25">
      <c r="B53" s="84"/>
      <c r="C53" s="85" t="s">
        <v>75</v>
      </c>
      <c r="D53" s="86">
        <f>W49</f>
        <v>3000</v>
      </c>
      <c r="E53" s="87"/>
      <c r="F53" s="87"/>
      <c r="Q53" s="36"/>
      <c r="AF53" s="36"/>
    </row>
    <row r="54" spans="2:32" ht="24" customHeight="1" x14ac:dyDescent="0.25">
      <c r="B54" s="84"/>
      <c r="C54" s="85" t="s">
        <v>76</v>
      </c>
      <c r="D54" s="86">
        <f>R49</f>
        <v>95400</v>
      </c>
      <c r="E54" s="87"/>
      <c r="F54" s="87"/>
      <c r="H54" s="88"/>
      <c r="Q54" s="36"/>
      <c r="AA54" s="36"/>
    </row>
    <row r="55" spans="2:32" ht="24" customHeight="1" x14ac:dyDescent="0.25">
      <c r="B55" s="84"/>
      <c r="C55" s="85" t="s">
        <v>77</v>
      </c>
      <c r="D55" s="86">
        <f>S49</f>
        <v>67752</v>
      </c>
      <c r="E55" s="89"/>
      <c r="F55" s="87"/>
      <c r="G55" s="97"/>
    </row>
    <row r="56" spans="2:32" ht="24" customHeight="1" x14ac:dyDescent="0.25">
      <c r="B56" s="84"/>
      <c r="C56" s="85" t="s">
        <v>78</v>
      </c>
      <c r="D56" s="86">
        <f>U49</f>
        <v>15550</v>
      </c>
      <c r="E56" s="89"/>
      <c r="F56" s="87"/>
      <c r="G56" s="98"/>
      <c r="X56" s="36"/>
    </row>
    <row r="57" spans="2:32" ht="24" customHeight="1" x14ac:dyDescent="0.25">
      <c r="B57" s="84"/>
      <c r="C57" s="85" t="s">
        <v>23</v>
      </c>
      <c r="D57" s="86">
        <f>V49</f>
        <v>296000</v>
      </c>
      <c r="E57" s="89"/>
      <c r="F57" s="89"/>
      <c r="AA57" s="36"/>
    </row>
    <row r="58" spans="2:32" ht="24" customHeight="1" x14ac:dyDescent="0.25">
      <c r="B58" s="84"/>
      <c r="C58" s="85" t="s">
        <v>79</v>
      </c>
      <c r="D58" s="86">
        <f>Z49</f>
        <v>94852</v>
      </c>
      <c r="E58" s="89"/>
      <c r="F58" s="89"/>
      <c r="AA58" s="36"/>
    </row>
    <row r="59" spans="2:32" ht="24" customHeight="1" x14ac:dyDescent="0.25">
      <c r="B59" s="89"/>
      <c r="C59" s="85" t="s">
        <v>80</v>
      </c>
      <c r="D59" s="86">
        <f>SUM(D53:D58)</f>
        <v>572554</v>
      </c>
      <c r="E59" s="87"/>
      <c r="F59" s="87"/>
      <c r="H59" s="45"/>
      <c r="J59" s="36"/>
    </row>
    <row r="60" spans="2:32" ht="25.5" customHeight="1" x14ac:dyDescent="0.25">
      <c r="C60" s="85" t="s">
        <v>81</v>
      </c>
      <c r="D60" s="86">
        <f>D52-D59</f>
        <v>1807745</v>
      </c>
      <c r="J60" s="36"/>
      <c r="K60" s="36"/>
      <c r="L60" s="36"/>
    </row>
  </sheetData>
  <mergeCells count="20">
    <mergeCell ref="C1:O1"/>
    <mergeCell ref="B2:B3"/>
    <mergeCell ref="C2:C3"/>
    <mergeCell ref="D2:D3"/>
    <mergeCell ref="E2:Q2"/>
    <mergeCell ref="B37:B38"/>
    <mergeCell ref="C37:C38"/>
    <mergeCell ref="D37:D38"/>
    <mergeCell ref="E37:Q37"/>
    <mergeCell ref="R37:X37"/>
    <mergeCell ref="AA37:AA38"/>
    <mergeCell ref="C48:G48"/>
    <mergeCell ref="C49:G49"/>
    <mergeCell ref="G55:G56"/>
    <mergeCell ref="Z2:Z3"/>
    <mergeCell ref="AA2:AA3"/>
    <mergeCell ref="C14:G14"/>
    <mergeCell ref="C36:O36"/>
    <mergeCell ref="Z37:Z38"/>
    <mergeCell ref="R2:X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Sayli</dc:creator>
  <cp:lastModifiedBy>t.k. tope</cp:lastModifiedBy>
  <dcterms:created xsi:type="dcterms:W3CDTF">2015-06-05T18:17:20Z</dcterms:created>
  <dcterms:modified xsi:type="dcterms:W3CDTF">2023-09-18T15:14:52Z</dcterms:modified>
</cp:coreProperties>
</file>